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_IV\Sem_I\Audit Electroenergetic\Proiect Audit\Proiect Final\"/>
    </mc:Choice>
  </mc:AlternateContent>
  <bookViews>
    <workbookView xWindow="0" yWindow="0" windowWidth="20730" windowHeight="11760"/>
  </bookViews>
  <sheets>
    <sheet name="Pierderi_Trafo" sheetId="1" r:id="rId1"/>
    <sheet name="Diagrama_Sankey_fina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L61" i="1"/>
  <c r="M3" i="1"/>
  <c r="R17" i="1"/>
  <c r="I25" i="1"/>
  <c r="I24" i="1"/>
  <c r="I18" i="1"/>
  <c r="I23" i="1" s="1"/>
  <c r="I17" i="1"/>
  <c r="I16" i="1"/>
  <c r="I28" i="1" l="1"/>
  <c r="I26" i="1"/>
  <c r="L4" i="1" s="1"/>
  <c r="I27" i="1"/>
  <c r="I7" i="2" l="1"/>
  <c r="I6" i="2"/>
  <c r="I5" i="2"/>
  <c r="I4" i="2"/>
  <c r="I3" i="2"/>
  <c r="AL25" i="1"/>
  <c r="AL24" i="1"/>
  <c r="AL18" i="1"/>
  <c r="AL17" i="1"/>
  <c r="AB25" i="1"/>
  <c r="AB24" i="1"/>
  <c r="AB18" i="1"/>
  <c r="AB23" i="1" s="1"/>
  <c r="AB28" i="1" s="1"/>
  <c r="AB17" i="1"/>
  <c r="R25" i="1"/>
  <c r="R24" i="1"/>
  <c r="R18" i="1"/>
  <c r="R23" i="1" s="1"/>
  <c r="R28" i="1" s="1"/>
  <c r="AL23" i="1" l="1"/>
  <c r="AL28" i="1" s="1"/>
  <c r="R26" i="1"/>
  <c r="L3" i="1" s="1"/>
  <c r="R27" i="1"/>
  <c r="AB26" i="1"/>
  <c r="AB27" i="1"/>
  <c r="AL27" i="1" l="1"/>
  <c r="AL26" i="1"/>
  <c r="R16" i="1"/>
  <c r="AB16" i="1"/>
  <c r="AL16" i="1"/>
  <c r="M4" i="1" l="1"/>
  <c r="L5" i="1"/>
  <c r="L64" i="1" s="1"/>
  <c r="K5" i="1" l="1"/>
  <c r="L63" i="1" s="1"/>
  <c r="J5" i="1"/>
  <c r="L62" i="1" s="1"/>
  <c r="I5" i="1"/>
  <c r="L65" i="1" s="1"/>
  <c r="L66" i="1" l="1"/>
  <c r="M5" i="1"/>
  <c r="M6" i="1" s="1"/>
  <c r="M63" i="1" s="1"/>
  <c r="M62" i="1" l="1"/>
  <c r="M61" i="1"/>
  <c r="M64" i="1"/>
  <c r="M65" i="1"/>
</calcChain>
</file>

<file path=xl/sharedStrings.xml><?xml version="1.0" encoding="utf-8"?>
<sst xmlns="http://schemas.openxmlformats.org/spreadsheetml/2006/main" count="266" uniqueCount="86">
  <si>
    <t>Putere nominală</t>
  </si>
  <si>
    <t>Sn</t>
  </si>
  <si>
    <t>kVA</t>
  </si>
  <si>
    <t>Tensiune în circuitul primar</t>
  </si>
  <si>
    <t>kV</t>
  </si>
  <si>
    <t>Raport de transformare</t>
  </si>
  <si>
    <t>k</t>
  </si>
  <si>
    <t>Curentul nominal în primar</t>
  </si>
  <si>
    <t>A</t>
  </si>
  <si>
    <t>Curentul nominal în secundar</t>
  </si>
  <si>
    <t>Pierderi de putere acitvă la mers în gol</t>
  </si>
  <si>
    <t>ΔPo</t>
  </si>
  <si>
    <t>kW</t>
  </si>
  <si>
    <t>Pierderi de putere activă la scurtcircuit</t>
  </si>
  <si>
    <t>ΔPsc</t>
  </si>
  <si>
    <t>ΔQo</t>
  </si>
  <si>
    <t>kVAr</t>
  </si>
  <si>
    <t>Pierderi de putere reactivă la scurtcircuit</t>
  </si>
  <si>
    <t>ΔQsc</t>
  </si>
  <si>
    <t>Curentul de mers in gol</t>
  </si>
  <si>
    <t>io</t>
  </si>
  <si>
    <t>%</t>
  </si>
  <si>
    <t>Tensiune de scurtcircuit</t>
  </si>
  <si>
    <t>usc</t>
  </si>
  <si>
    <t>Coeficientul de încărcare</t>
  </si>
  <si>
    <t>β</t>
  </si>
  <si>
    <t>Pierderi orare de energie activă</t>
  </si>
  <si>
    <t>Pierderi orare de energie reactivă</t>
  </si>
  <si>
    <t xml:space="preserve">Randamentul transformatorului </t>
  </si>
  <si>
    <t>η</t>
  </si>
  <si>
    <t>Smed</t>
  </si>
  <si>
    <t>Qmed</t>
  </si>
  <si>
    <t>Pmed</t>
  </si>
  <si>
    <t>Imed</t>
  </si>
  <si>
    <t>cosφmed</t>
  </si>
  <si>
    <t>Tr1</t>
  </si>
  <si>
    <t>Tr3</t>
  </si>
  <si>
    <t>[kVA]</t>
  </si>
  <si>
    <t>[KVAr]</t>
  </si>
  <si>
    <t>[kW]</t>
  </si>
  <si>
    <t>[A]</t>
  </si>
  <si>
    <t>Nr. Crt.</t>
  </si>
  <si>
    <t>Eu</t>
  </si>
  <si>
    <t>ΔEc</t>
  </si>
  <si>
    <t>[kWh]</t>
  </si>
  <si>
    <t>ΔEaT</t>
  </si>
  <si>
    <t>Total energie orară intrată în contur=</t>
  </si>
  <si>
    <t>In_p</t>
  </si>
  <si>
    <t>Un_p(m.t.)</t>
  </si>
  <si>
    <t>Un_s (j.t.)</t>
  </si>
  <si>
    <t>In_s</t>
  </si>
  <si>
    <t>Tensiune în circuitul secundar</t>
  </si>
  <si>
    <t>Pierderi de putere reactivă la mers în gol</t>
  </si>
  <si>
    <t>ΔErT</t>
  </si>
  <si>
    <t>Total=</t>
  </si>
  <si>
    <t>Energie intrată în conturul de bilanţ</t>
  </si>
  <si>
    <t>Pierderi în transformatoare</t>
  </si>
  <si>
    <t>Pierderi în cablurile de alimentare</t>
  </si>
  <si>
    <t>Pierderi electrice şi mecanice în motoare</t>
  </si>
  <si>
    <t>Energie utilă la motoare</t>
  </si>
  <si>
    <t>procente</t>
  </si>
  <si>
    <t>Ei_tot</t>
  </si>
  <si>
    <t>ΔEaT_tot</t>
  </si>
  <si>
    <t>ΔEc_tot</t>
  </si>
  <si>
    <r>
      <t>E</t>
    </r>
    <r>
      <rPr>
        <b/>
        <vertAlign val="subscript"/>
        <sz val="11"/>
        <color theme="0"/>
        <rFont val="Cambria"/>
        <family val="1"/>
      </rPr>
      <t>u</t>
    </r>
    <r>
      <rPr>
        <b/>
        <vertAlign val="subscript"/>
        <sz val="16"/>
        <color theme="0"/>
        <rFont val="Cambria"/>
        <family val="1"/>
      </rPr>
      <t>_tot</t>
    </r>
  </si>
  <si>
    <t>ΔEech_tot</t>
  </si>
  <si>
    <t>Parametrii tehnici pentru transformatoare conforme cu Ordinul ANRE din 29 aprilie 2015, Nr. 75</t>
  </si>
  <si>
    <t>63 000</t>
  </si>
  <si>
    <t>40 000</t>
  </si>
  <si>
    <t>25 000</t>
  </si>
  <si>
    <t>10 000</t>
  </si>
  <si>
    <t>16 000</t>
  </si>
  <si>
    <t>6 300</t>
  </si>
  <si>
    <t>4 000</t>
  </si>
  <si>
    <t>1 600</t>
  </si>
  <si>
    <t>1 000</t>
  </si>
  <si>
    <t>ΔEech</t>
  </si>
  <si>
    <t>kWh</t>
  </si>
  <si>
    <t>kVArh</t>
  </si>
  <si>
    <r>
      <t xml:space="preserve">Total energie orară intrată în </t>
    </r>
    <r>
      <rPr>
        <b/>
        <sz val="12"/>
        <color theme="4" tint="-0.249977111117893"/>
        <rFont val="Arial"/>
        <family val="2"/>
      </rPr>
      <t>fiecare</t>
    </r>
    <r>
      <rPr>
        <b/>
        <sz val="12"/>
        <rFont val="Arial"/>
        <family val="2"/>
      </rPr>
      <t xml:space="preserve"> contur</t>
    </r>
  </si>
  <si>
    <t>─</t>
  </si>
  <si>
    <t>Diagrama Sankey - Final</t>
  </si>
  <si>
    <t>Trafo 4 ( 630 kVA;  Sheet t3)</t>
  </si>
  <si>
    <t xml:space="preserve">Trafo_1  ( 1600 kVA; Sheet t1) </t>
  </si>
  <si>
    <t>Trafo_2  ( 1600 kVA;  Sheet t1)</t>
  </si>
  <si>
    <t>Trafo_3  ( 1600 kVA;  Sheet t1)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</si>
</sst>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mbria"/>
      <family val="1"/>
    </font>
    <font>
      <b/>
      <sz val="11"/>
      <color rgb="FF000000"/>
      <name val="Cambria"/>
      <family val="1"/>
    </font>
    <font>
      <b/>
      <sz val="11"/>
      <color theme="0"/>
      <name val="Cambria"/>
      <family val="1"/>
    </font>
    <font>
      <b/>
      <vertAlign val="subscript"/>
      <sz val="11"/>
      <color theme="0"/>
      <name val="Cambria"/>
      <family val="1"/>
    </font>
    <font>
      <b/>
      <vertAlign val="subscript"/>
      <sz val="16"/>
      <color theme="0"/>
      <name val="Cambria"/>
      <family val="1"/>
    </font>
    <font>
      <b/>
      <sz val="12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12"/>
      <color theme="5" tint="-0.249977111117893"/>
      <name val="Arial"/>
      <family val="2"/>
    </font>
    <font>
      <b/>
      <sz val="10"/>
      <color theme="5" tint="-0.249977111117893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D3DFEE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7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9" fillId="7" borderId="0" applyNumberFormat="0" applyBorder="0" applyAlignment="0" applyProtection="0"/>
    <xf numFmtId="0" fontId="1" fillId="8" borderId="0" applyNumberFormat="0" applyBorder="0" applyAlignment="0" applyProtection="0"/>
    <xf numFmtId="0" fontId="9" fillId="9" borderId="0" applyNumberFormat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4" borderId="4" xfId="3" applyBorder="1" applyAlignment="1">
      <alignment horizontal="center" vertical="center"/>
    </xf>
    <xf numFmtId="0" fontId="1" fillId="4" borderId="2" xfId="3" applyBorder="1" applyAlignment="1">
      <alignment horizontal="center" vertical="center" wrapText="1"/>
    </xf>
    <xf numFmtId="0" fontId="1" fillId="4" borderId="2" xfId="3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shrinkToFit="1"/>
    </xf>
    <xf numFmtId="0" fontId="1" fillId="4" borderId="10" xfId="3" applyBorder="1" applyAlignment="1">
      <alignment horizontal="center" vertical="center"/>
    </xf>
    <xf numFmtId="2" fontId="6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 vertical="center"/>
    </xf>
    <xf numFmtId="0" fontId="2" fillId="2" borderId="4" xfId="1" applyFont="1" applyBorder="1" applyAlignment="1">
      <alignment horizontal="center" vertical="center"/>
    </xf>
    <xf numFmtId="2" fontId="1" fillId="2" borderId="4" xfId="1" applyNumberFormat="1" applyBorder="1" applyAlignment="1">
      <alignment horizontal="center" vertical="center"/>
    </xf>
    <xf numFmtId="0" fontId="2" fillId="3" borderId="4" xfId="2" applyFont="1" applyBorder="1" applyAlignment="1">
      <alignment horizontal="center" vertical="center"/>
    </xf>
    <xf numFmtId="2" fontId="1" fillId="3" borderId="4" xfId="2" applyNumberFormat="1" applyBorder="1" applyAlignment="1">
      <alignment horizontal="center" vertical="center"/>
    </xf>
    <xf numFmtId="0" fontId="0" fillId="4" borderId="4" xfId="3" applyFont="1" applyBorder="1" applyAlignment="1">
      <alignment horizontal="center" vertical="center"/>
    </xf>
    <xf numFmtId="0" fontId="0" fillId="4" borderId="4" xfId="3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right"/>
    </xf>
    <xf numFmtId="0" fontId="2" fillId="12" borderId="2" xfId="3" applyFont="1" applyFill="1" applyBorder="1" applyAlignment="1">
      <alignment horizontal="center" vertical="center" wrapText="1"/>
    </xf>
    <xf numFmtId="0" fontId="2" fillId="12" borderId="4" xfId="3" applyFont="1" applyFill="1" applyBorder="1" applyAlignment="1">
      <alignment horizontal="center" vertical="center" wrapText="1"/>
    </xf>
    <xf numFmtId="0" fontId="0" fillId="4" borderId="2" xfId="3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center"/>
    </xf>
    <xf numFmtId="2" fontId="16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 vertical="center"/>
    </xf>
    <xf numFmtId="2" fontId="19" fillId="0" borderId="4" xfId="0" applyNumberFormat="1" applyFont="1" applyBorder="1" applyAlignment="1">
      <alignment horizontal="center"/>
    </xf>
    <xf numFmtId="2" fontId="20" fillId="0" borderId="4" xfId="0" applyNumberFormat="1" applyFont="1" applyBorder="1" applyAlignment="1">
      <alignment horizontal="center" vertical="center"/>
    </xf>
    <xf numFmtId="0" fontId="7" fillId="4" borderId="4" xfId="3" applyFont="1" applyBorder="1" applyAlignment="1">
      <alignment horizontal="center" vertical="center"/>
    </xf>
    <xf numFmtId="0" fontId="7" fillId="4" borderId="2" xfId="3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49" fontId="24" fillId="4" borderId="2" xfId="3" applyNumberFormat="1" applyFont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 wrapText="1"/>
    </xf>
    <xf numFmtId="2" fontId="21" fillId="6" borderId="1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4" fillId="6" borderId="7" xfId="0" applyNumberFormat="1" applyFont="1" applyFill="1" applyBorder="1" applyAlignment="1">
      <alignment horizontal="center" vertical="center" shrinkToFit="1"/>
    </xf>
    <xf numFmtId="0" fontId="3" fillId="14" borderId="1" xfId="0" applyFont="1" applyFill="1" applyBorder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4" borderId="15" xfId="3" applyBorder="1" applyAlignment="1">
      <alignment horizontal="center" vertical="center"/>
    </xf>
    <xf numFmtId="0" fontId="1" fillId="4" borderId="12" xfId="3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2" fontId="1" fillId="2" borderId="15" xfId="1" applyNumberFormat="1" applyBorder="1" applyAlignment="1">
      <alignment horizontal="center" vertical="center"/>
    </xf>
    <xf numFmtId="164" fontId="1" fillId="2" borderId="15" xfId="1" applyNumberFormat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2" fontId="1" fillId="0" borderId="0" xfId="2" applyNumberFormat="1" applyFill="1" applyBorder="1" applyAlignment="1">
      <alignment horizontal="center" vertical="center"/>
    </xf>
    <xf numFmtId="164" fontId="1" fillId="0" borderId="0" xfId="2" applyNumberForma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2" fontId="1" fillId="0" borderId="0" xfId="1" applyNumberFormat="1" applyFill="1" applyBorder="1" applyAlignment="1">
      <alignment horizontal="center" vertical="center"/>
    </xf>
    <xf numFmtId="164" fontId="1" fillId="0" borderId="0" xfId="1" applyNumberFormat="1" applyFill="1" applyBorder="1" applyAlignment="1">
      <alignment horizontal="center" vertical="center"/>
    </xf>
    <xf numFmtId="0" fontId="23" fillId="0" borderId="0" xfId="0" applyFont="1" applyFill="1" applyBorder="1"/>
    <xf numFmtId="0" fontId="0" fillId="0" borderId="0" xfId="0" applyFill="1" applyBorder="1"/>
    <xf numFmtId="0" fontId="22" fillId="0" borderId="0" xfId="0" applyFont="1" applyFill="1" applyBorder="1"/>
    <xf numFmtId="0" fontId="3" fillId="15" borderId="1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2" fontId="17" fillId="0" borderId="4" xfId="0" applyNumberFormat="1" applyFont="1" applyBorder="1" applyAlignment="1">
      <alignment horizontal="center" vertical="center"/>
    </xf>
    <xf numFmtId="2" fontId="1" fillId="15" borderId="4" xfId="1" applyNumberFormat="1" applyFill="1" applyBorder="1" applyAlignment="1">
      <alignment horizontal="center" vertical="center"/>
    </xf>
    <xf numFmtId="1" fontId="3" fillId="6" borderId="14" xfId="0" applyNumberFormat="1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164" fontId="0" fillId="13" borderId="4" xfId="0" applyNumberFormat="1" applyFill="1" applyBorder="1" applyAlignment="1">
      <alignment horizontal="center" vertical="center"/>
    </xf>
    <xf numFmtId="2" fontId="0" fillId="13" borderId="4" xfId="0" applyNumberFormat="1" applyFill="1" applyBorder="1" applyAlignment="1">
      <alignment horizontal="center" vertical="center"/>
    </xf>
    <xf numFmtId="0" fontId="2" fillId="12" borderId="15" xfId="3" applyFont="1" applyFill="1" applyBorder="1" applyAlignment="1">
      <alignment horizontal="center" vertical="center"/>
    </xf>
    <xf numFmtId="2" fontId="17" fillId="0" borderId="5" xfId="0" applyNumberFormat="1" applyFont="1" applyBorder="1" applyAlignment="1">
      <alignment horizontal="center" vertical="center"/>
    </xf>
    <xf numFmtId="2" fontId="18" fillId="0" borderId="5" xfId="0" applyNumberFormat="1" applyFont="1" applyBorder="1" applyAlignment="1">
      <alignment horizontal="center" vertical="center"/>
    </xf>
    <xf numFmtId="0" fontId="2" fillId="2" borderId="15" xfId="1" applyFont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164" fontId="26" fillId="0" borderId="0" xfId="0" applyNumberFormat="1" applyFont="1" applyFill="1" applyBorder="1" applyAlignment="1">
      <alignment horizontal="center" vertical="center" shrinkToFit="1"/>
    </xf>
    <xf numFmtId="0" fontId="7" fillId="0" borderId="0" xfId="3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7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  <xf numFmtId="0" fontId="2" fillId="0" borderId="4" xfId="0" applyFont="1" applyBorder="1" applyAlignment="1">
      <alignment horizontal="center" vertical="center"/>
    </xf>
    <xf numFmtId="2" fontId="2" fillId="2" borderId="4" xfId="1" applyNumberFormat="1" applyFont="1" applyBorder="1" applyAlignment="1">
      <alignment horizontal="center" vertical="center"/>
    </xf>
    <xf numFmtId="9" fontId="2" fillId="2" borderId="4" xfId="7" applyFont="1" applyFill="1" applyBorder="1" applyAlignment="1">
      <alignment horizontal="center" vertical="center"/>
    </xf>
    <xf numFmtId="0" fontId="2" fillId="8" borderId="4" xfId="5" applyFont="1" applyBorder="1" applyAlignment="1">
      <alignment horizontal="center" vertical="center"/>
    </xf>
    <xf numFmtId="2" fontId="2" fillId="8" borderId="4" xfId="5" applyNumberFormat="1" applyFont="1" applyBorder="1" applyAlignment="1">
      <alignment horizontal="center" vertical="center"/>
    </xf>
    <xf numFmtId="9" fontId="2" fillId="8" borderId="4" xfId="7" applyFont="1" applyFill="1" applyBorder="1" applyAlignment="1">
      <alignment horizontal="center" vertical="center"/>
    </xf>
    <xf numFmtId="0" fontId="2" fillId="9" borderId="4" xfId="6" applyFont="1" applyBorder="1" applyAlignment="1">
      <alignment horizontal="center" vertical="center"/>
    </xf>
    <xf numFmtId="2" fontId="2" fillId="9" borderId="4" xfId="6" applyNumberFormat="1" applyFont="1" applyBorder="1" applyAlignment="1">
      <alignment horizontal="center" vertical="center"/>
    </xf>
    <xf numFmtId="9" fontId="2" fillId="9" borderId="4" xfId="7" applyFont="1" applyFill="1" applyBorder="1" applyAlignment="1">
      <alignment horizontal="center" vertical="center"/>
    </xf>
    <xf numFmtId="0" fontId="8" fillId="7" borderId="4" xfId="4" applyFont="1" applyBorder="1" applyAlignment="1">
      <alignment horizontal="center" vertical="center"/>
    </xf>
    <xf numFmtId="2" fontId="8" fillId="7" borderId="4" xfId="4" applyNumberFormat="1" applyFont="1" applyBorder="1" applyAlignment="1">
      <alignment horizontal="center" vertical="center"/>
    </xf>
    <xf numFmtId="9" fontId="8" fillId="7" borderId="4" xfId="7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2" fontId="12" fillId="11" borderId="4" xfId="0" applyNumberFormat="1" applyFont="1" applyFill="1" applyBorder="1" applyAlignment="1">
      <alignment horizontal="center" vertical="center"/>
    </xf>
    <xf numFmtId="9" fontId="12" fillId="11" borderId="4" xfId="7" applyFont="1" applyFill="1" applyBorder="1" applyAlignment="1">
      <alignment horizontal="center" vertical="center"/>
    </xf>
    <xf numFmtId="2" fontId="0" fillId="0" borderId="0" xfId="0" applyNumberFormat="1"/>
    <xf numFmtId="0" fontId="10" fillId="0" borderId="4" xfId="0" applyFont="1" applyBorder="1" applyAlignment="1">
      <alignment horizontal="center" vertical="center"/>
    </xf>
    <xf numFmtId="2" fontId="17" fillId="0" borderId="19" xfId="0" applyNumberFormat="1" applyFont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 vertical="center"/>
    </xf>
    <xf numFmtId="0" fontId="0" fillId="16" borderId="16" xfId="0" applyFill="1" applyBorder="1" applyAlignment="1">
      <alignment horizontal="center" vertical="center"/>
    </xf>
    <xf numFmtId="0" fontId="0" fillId="16" borderId="17" xfId="0" applyFill="1" applyBorder="1" applyAlignment="1">
      <alignment horizontal="center" vertical="center"/>
    </xf>
    <xf numFmtId="0" fontId="0" fillId="16" borderId="18" xfId="0" applyFill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" fillId="4" borderId="8" xfId="3" applyBorder="1" applyAlignment="1">
      <alignment horizontal="left" vertical="center" shrinkToFit="1"/>
    </xf>
    <xf numFmtId="0" fontId="1" fillId="4" borderId="9" xfId="3" applyBorder="1" applyAlignment="1">
      <alignment horizontal="left" vertical="center" shrinkToFit="1"/>
    </xf>
    <xf numFmtId="0" fontId="1" fillId="4" borderId="11" xfId="3" applyBorder="1" applyAlignment="1">
      <alignment horizontal="left" vertical="center" shrinkToFit="1"/>
    </xf>
    <xf numFmtId="0" fontId="11" fillId="10" borderId="4" xfId="0" applyFont="1" applyFill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1" fillId="4" borderId="2" xfId="3" applyBorder="1" applyAlignment="1">
      <alignment horizontal="left" vertical="center" shrinkToFit="1"/>
    </xf>
    <xf numFmtId="0" fontId="1" fillId="4" borderId="3" xfId="3" applyBorder="1" applyAlignment="1">
      <alignment horizontal="left" vertical="center" shrinkToFit="1"/>
    </xf>
    <xf numFmtId="0" fontId="1" fillId="4" borderId="5" xfId="3" applyBorder="1" applyAlignment="1">
      <alignment horizontal="left" vertical="center" shrinkToFit="1"/>
    </xf>
    <xf numFmtId="0" fontId="25" fillId="4" borderId="2" xfId="3" applyFont="1" applyBorder="1" applyAlignment="1">
      <alignment horizontal="left" vertical="center" wrapText="1"/>
    </xf>
    <xf numFmtId="0" fontId="25" fillId="4" borderId="3" xfId="3" applyFont="1" applyBorder="1" applyAlignment="1">
      <alignment horizontal="left" vertical="center" wrapText="1"/>
    </xf>
    <xf numFmtId="0" fontId="25" fillId="4" borderId="5" xfId="3" applyFont="1" applyBorder="1" applyAlignment="1">
      <alignment horizontal="left" vertical="center" wrapText="1"/>
    </xf>
    <xf numFmtId="0" fontId="1" fillId="4" borderId="2" xfId="3" applyBorder="1" applyAlignment="1">
      <alignment horizontal="left" vertical="center" wrapText="1"/>
    </xf>
    <xf numFmtId="0" fontId="1" fillId="4" borderId="3" xfId="3" applyBorder="1" applyAlignment="1">
      <alignment horizontal="left" vertical="center" wrapText="1"/>
    </xf>
    <xf numFmtId="0" fontId="1" fillId="4" borderId="5" xfId="3" applyBorder="1" applyAlignment="1">
      <alignment horizontal="left" vertical="center" wrapText="1"/>
    </xf>
    <xf numFmtId="0" fontId="2" fillId="2" borderId="16" xfId="1" applyFont="1" applyBorder="1" applyAlignment="1">
      <alignment horizontal="center"/>
    </xf>
    <xf numFmtId="0" fontId="2" fillId="2" borderId="17" xfId="1" applyFont="1" applyBorder="1" applyAlignment="1">
      <alignment horizontal="center"/>
    </xf>
    <xf numFmtId="0" fontId="2" fillId="2" borderId="18" xfId="1" applyFont="1" applyBorder="1" applyAlignment="1">
      <alignment horizontal="center"/>
    </xf>
    <xf numFmtId="0" fontId="1" fillId="4" borderId="12" xfId="3" applyBorder="1" applyAlignment="1">
      <alignment horizontal="left" vertical="center" shrinkToFit="1"/>
    </xf>
    <xf numFmtId="0" fontId="1" fillId="4" borderId="13" xfId="3" applyBorder="1" applyAlignment="1">
      <alignment horizontal="left" vertical="center" shrinkToFit="1"/>
    </xf>
    <xf numFmtId="0" fontId="0" fillId="4" borderId="2" xfId="3" applyFont="1" applyBorder="1" applyAlignment="1">
      <alignment horizontal="left" vertical="center" shrinkToFit="1"/>
    </xf>
    <xf numFmtId="0" fontId="2" fillId="2" borderId="16" xfId="1" applyFont="1" applyBorder="1" applyAlignment="1">
      <alignment horizontal="center" vertical="center"/>
    </xf>
    <xf numFmtId="0" fontId="2" fillId="2" borderId="17" xfId="1" applyFont="1" applyBorder="1" applyAlignment="1">
      <alignment horizontal="center" vertical="center"/>
    </xf>
    <xf numFmtId="0" fontId="2" fillId="2" borderId="18" xfId="1" applyFont="1" applyBorder="1" applyAlignment="1">
      <alignment horizontal="center" vertical="center"/>
    </xf>
    <xf numFmtId="0" fontId="1" fillId="4" borderId="2" xfId="3" applyFont="1" applyBorder="1" applyAlignment="1">
      <alignment horizontal="left" vertical="center" shrinkToFit="1"/>
    </xf>
    <xf numFmtId="0" fontId="1" fillId="4" borderId="3" xfId="3" applyFont="1" applyBorder="1" applyAlignment="1">
      <alignment horizontal="left" vertical="center" shrinkToFit="1"/>
    </xf>
    <xf numFmtId="0" fontId="1" fillId="4" borderId="5" xfId="3" applyFont="1" applyBorder="1" applyAlignment="1">
      <alignment horizontal="left" vertical="center" shrinkToFit="1"/>
    </xf>
    <xf numFmtId="0" fontId="7" fillId="4" borderId="2" xfId="3" applyFont="1" applyBorder="1" applyAlignment="1">
      <alignment horizontal="left" vertical="center" shrinkToFit="1"/>
    </xf>
    <xf numFmtId="0" fontId="7" fillId="4" borderId="3" xfId="3" applyFont="1" applyBorder="1" applyAlignment="1">
      <alignment horizontal="left" vertical="center" shrinkToFit="1"/>
    </xf>
    <xf numFmtId="0" fontId="7" fillId="4" borderId="5" xfId="3" applyFont="1" applyBorder="1" applyAlignment="1">
      <alignment horizontal="left" vertical="center" shrinkToFit="1"/>
    </xf>
    <xf numFmtId="0" fontId="25" fillId="4" borderId="2" xfId="3" applyFont="1" applyBorder="1" applyAlignment="1">
      <alignment horizontal="left" vertical="center" shrinkToFit="1"/>
    </xf>
    <xf numFmtId="0" fontId="25" fillId="4" borderId="3" xfId="3" applyFont="1" applyBorder="1" applyAlignment="1">
      <alignment horizontal="left" vertical="center" shrinkToFit="1"/>
    </xf>
    <xf numFmtId="0" fontId="25" fillId="4" borderId="5" xfId="3" applyFont="1" applyBorder="1" applyAlignment="1">
      <alignment horizontal="left" vertical="center" shrinkToFit="1"/>
    </xf>
  </cellXfs>
  <cellStyles count="8">
    <cellStyle name="20% - Accent2" xfId="1" builtinId="34"/>
    <cellStyle name="20% - Accent3" xfId="2" builtinId="38"/>
    <cellStyle name="40% - Accent2" xfId="5" builtinId="35"/>
    <cellStyle name="40% - Accent4" xfId="3" builtinId="43"/>
    <cellStyle name="60% - Accent2" xfId="6" builtinId="36"/>
    <cellStyle name="Accent2" xfId="4" builtinId="33"/>
    <cellStyle name="Normal" xfId="0" builtinId="0"/>
    <cellStyle name="Percent" xfId="7" builtinId="5"/>
  </cellStyles>
  <dxfs count="0"/>
  <tableStyles count="0" defaultTableStyle="TableStyleMedium2" defaultPivotStyle="PivotStyleLight16"/>
  <colors>
    <mruColors>
      <color rgb="FFFFFF00"/>
      <color rgb="FFFFC7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8569</xdr:colOff>
      <xdr:row>29</xdr:row>
      <xdr:rowOff>33020</xdr:rowOff>
    </xdr:from>
    <xdr:to>
      <xdr:col>18</xdr:col>
      <xdr:colOff>279366</xdr:colOff>
      <xdr:row>40</xdr:row>
      <xdr:rowOff>121713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2819" t="23671" r="22364" b="9179"/>
        <a:stretch/>
      </xdr:blipFill>
      <xdr:spPr>
        <a:xfrm>
          <a:off x="11011586" y="5945089"/>
          <a:ext cx="3412952" cy="2157917"/>
        </a:xfrm>
        <a:prstGeom prst="rect">
          <a:avLst/>
        </a:prstGeom>
      </xdr:spPr>
    </xdr:pic>
    <xdr:clientData/>
  </xdr:twoCellAnchor>
  <xdr:twoCellAnchor editAs="oneCell">
    <xdr:from>
      <xdr:col>13</xdr:col>
      <xdr:colOff>9182</xdr:colOff>
      <xdr:row>41</xdr:row>
      <xdr:rowOff>17658</xdr:rowOff>
    </xdr:from>
    <xdr:to>
      <xdr:col>19</xdr:col>
      <xdr:colOff>186609</xdr:colOff>
      <xdr:row>52</xdr:row>
      <xdr:rowOff>0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3854" t="17283" r="20644" b="29759"/>
        <a:stretch/>
      </xdr:blipFill>
      <xdr:spPr>
        <a:xfrm>
          <a:off x="11012199" y="8185072"/>
          <a:ext cx="3932686" cy="2029670"/>
        </a:xfrm>
        <a:prstGeom prst="rect">
          <a:avLst/>
        </a:prstGeom>
      </xdr:spPr>
    </xdr:pic>
    <xdr:clientData/>
  </xdr:twoCellAnchor>
  <xdr:twoCellAnchor editAs="oneCell">
    <xdr:from>
      <xdr:col>13</xdr:col>
      <xdr:colOff>60039</xdr:colOff>
      <xdr:row>52</xdr:row>
      <xdr:rowOff>175527</xdr:rowOff>
    </xdr:from>
    <xdr:to>
      <xdr:col>17</xdr:col>
      <xdr:colOff>411972</xdr:colOff>
      <xdr:row>64</xdr:row>
      <xdr:rowOff>219452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3145" t="13074" r="22415" b="3169"/>
        <a:stretch/>
      </xdr:blipFill>
      <xdr:spPr>
        <a:xfrm>
          <a:off x="11063056" y="10390268"/>
          <a:ext cx="2804347" cy="2332115"/>
        </a:xfrm>
        <a:prstGeom prst="rect">
          <a:avLst/>
        </a:prstGeom>
      </xdr:spPr>
    </xdr:pic>
    <xdr:clientData/>
  </xdr:twoCellAnchor>
  <xdr:twoCellAnchor editAs="oneCell">
    <xdr:from>
      <xdr:col>20</xdr:col>
      <xdr:colOff>27547</xdr:colOff>
      <xdr:row>41</xdr:row>
      <xdr:rowOff>17835</xdr:rowOff>
    </xdr:from>
    <xdr:to>
      <xdr:col>24</xdr:col>
      <xdr:colOff>1026137</xdr:colOff>
      <xdr:row>51</xdr:row>
      <xdr:rowOff>127279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2674" t="18835" r="25131" b="25992"/>
        <a:stretch/>
      </xdr:blipFill>
      <xdr:spPr>
        <a:xfrm>
          <a:off x="15398926" y="8185249"/>
          <a:ext cx="3451004" cy="1970651"/>
        </a:xfrm>
        <a:prstGeom prst="rect">
          <a:avLst/>
        </a:prstGeom>
      </xdr:spPr>
    </xdr:pic>
    <xdr:clientData/>
  </xdr:twoCellAnchor>
  <xdr:twoCellAnchor editAs="oneCell">
    <xdr:from>
      <xdr:col>17</xdr:col>
      <xdr:colOff>658757</xdr:colOff>
      <xdr:row>53</xdr:row>
      <xdr:rowOff>3856</xdr:rowOff>
    </xdr:from>
    <xdr:to>
      <xdr:col>23</xdr:col>
      <xdr:colOff>587507</xdr:colOff>
      <xdr:row>61</xdr:row>
      <xdr:rowOff>73783</xdr:rowOff>
    </xdr:to>
    <xdr:pic>
      <xdr:nvPicPr>
        <xdr:cNvPr id="6" name="Picture 5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5035" t="21715" r="20998" b="34411"/>
        <a:stretch/>
      </xdr:blipFill>
      <xdr:spPr>
        <a:xfrm>
          <a:off x="14114188" y="10404718"/>
          <a:ext cx="3684009" cy="1613634"/>
        </a:xfrm>
        <a:prstGeom prst="rect">
          <a:avLst/>
        </a:prstGeom>
      </xdr:spPr>
    </xdr:pic>
    <xdr:clientData/>
  </xdr:twoCellAnchor>
  <xdr:twoCellAnchor editAs="oneCell">
    <xdr:from>
      <xdr:col>1</xdr:col>
      <xdr:colOff>31254</xdr:colOff>
      <xdr:row>55</xdr:row>
      <xdr:rowOff>63747</xdr:rowOff>
    </xdr:from>
    <xdr:to>
      <xdr:col>5</xdr:col>
      <xdr:colOff>338513</xdr:colOff>
      <xdr:row>69</xdr:row>
      <xdr:rowOff>17991</xdr:rowOff>
    </xdr:to>
    <xdr:pic>
      <xdr:nvPicPr>
        <xdr:cNvPr id="7" name="Picture 6"/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l="35072" t="17062" r="26312" b="12255"/>
        <a:stretch/>
      </xdr:blipFill>
      <xdr:spPr>
        <a:xfrm>
          <a:off x="644357" y="10836850"/>
          <a:ext cx="2759673" cy="2724158"/>
        </a:xfrm>
        <a:prstGeom prst="rect">
          <a:avLst/>
        </a:prstGeom>
      </xdr:spPr>
    </xdr:pic>
    <xdr:clientData/>
  </xdr:twoCellAnchor>
  <xdr:oneCellAnchor>
    <xdr:from>
      <xdr:col>7</xdr:col>
      <xdr:colOff>99646</xdr:colOff>
      <xdr:row>0</xdr:row>
      <xdr:rowOff>19049</xdr:rowOff>
    </xdr:from>
    <xdr:ext cx="427892" cy="3546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4525108" y="19049"/>
              <a:ext cx="427892" cy="3546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800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800" b="0" i="1">
                            <a:solidFill>
                              <a:schemeClr val="accent2">
                                <a:lumMod val="75000"/>
                              </a:schemeClr>
                            </a:solidFill>
                            <a:latin typeface="Cambria Math" panose="02040503050406030204" pitchFamily="18" charset="0"/>
                          </a:rPr>
                          <m:t>𝐾</m:t>
                        </m:r>
                      </m:e>
                      <m:sub>
                        <m:sSub>
                          <m:sSubPr>
                            <m:ctrlPr>
                              <a:rPr lang="en-GB" sz="1800" i="1">
                                <a:solidFill>
                                  <a:schemeClr val="accent2">
                                    <a:lumMod val="75000"/>
                                  </a:schemeClr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chemeClr val="accent2">
                                    <a:lumMod val="75000"/>
                                  </a:schemeClr>
                                </a:solidFill>
                                <a:latin typeface="Cambria Math" panose="02040503050406030204" pitchFamily="18" charset="0"/>
                              </a:rPr>
                              <m:t>𝑓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chemeClr val="accent2">
                                    <a:lumMod val="75000"/>
                                  </a:schemeClr>
                                </a:solidFill>
                                <a:latin typeface="Cambria Math" panose="02040503050406030204" pitchFamily="18" charset="0"/>
                              </a:rPr>
                              <m:t>𝐼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GB" sz="1100">
                <a:solidFill>
                  <a:schemeClr val="accent2">
                    <a:lumMod val="7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4525108" y="19049"/>
              <a:ext cx="427892" cy="3546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800" b="0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𝐾</a:t>
              </a:r>
              <a:r>
                <a:rPr lang="en-GB" sz="1800" b="0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_(</a:t>
              </a:r>
              <a:r>
                <a:rPr lang="en-US" sz="1800" b="0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𝑓</a:t>
              </a:r>
              <a:r>
                <a:rPr lang="en-GB" sz="1800" b="0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_</a:t>
              </a:r>
              <a:r>
                <a:rPr lang="en-US" sz="1800" b="0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𝐼</a:t>
              </a:r>
              <a:r>
                <a:rPr lang="en-GB" sz="1800" b="0" i="0">
                  <a:solidFill>
                    <a:schemeClr val="accent2">
                      <a:lumMod val="75000"/>
                    </a:schemeClr>
                  </a:solidFill>
                  <a:latin typeface="Cambria Math" panose="02040503050406030204" pitchFamily="18" charset="0"/>
                </a:rPr>
                <a:t> )</a:t>
              </a:r>
              <a:endParaRPr lang="en-GB" sz="1100">
                <a:solidFill>
                  <a:schemeClr val="accent2">
                    <a:lumMod val="7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6</xdr:col>
      <xdr:colOff>364052</xdr:colOff>
      <xdr:row>33</xdr:row>
      <xdr:rowOff>10959</xdr:rowOff>
    </xdr:from>
    <xdr:ext cx="2601277" cy="537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4021293" y="6732374"/>
              <a:ext cx="2601277" cy="537178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_</m:t>
                        </m:r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𝑝𝑟𝑖𝑚𝑎𝑟</m:t>
                        </m:r>
                      </m:sub>
                    </m:sSub>
                    <m:r>
                      <a:rPr lang="en-US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𝑆</m:t>
                            </m:r>
                          </m:e>
                          <m:sub>
                            <m: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𝑈</m:t>
                            </m:r>
                          </m:e>
                          <m:sub>
                            <m:sSub>
                              <m:sSubPr>
                                <m:ctrlPr>
                                  <a:rPr lang="en-US" sz="12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2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𝑛</m:t>
                                </m:r>
                              </m:e>
                              <m:sub>
                                <m:r>
                                  <a:rPr lang="en-US" sz="12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𝑝𝑟𝑖𝑚𝑎𝑟</m:t>
                                </m:r>
                              </m:sub>
                            </m:sSub>
                          </m:sub>
                        </m:sSub>
                      </m:den>
                    </m:f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 [</m:t>
                    </m:r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𝐴</m:t>
                    </m:r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4021293" y="6732374"/>
              <a:ext cx="2601277" cy="537178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noAutofit/>
            </a:bodyPr>
            <a:lstStyle/>
            <a:p>
              <a:pPr/>
              <a:r>
                <a:rPr lang="en-US" sz="1200" b="0" i="0">
                  <a:latin typeface="Cambria Math" panose="02040503050406030204" pitchFamily="18" charset="0"/>
                </a:rPr>
                <a:t>𝐼</a:t>
              </a:r>
              <a:r>
                <a:rPr lang="en-GB" sz="1200" b="0" i="0">
                  <a:latin typeface="Cambria Math" panose="02040503050406030204" pitchFamily="18" charset="0"/>
                </a:rPr>
                <a:t>_(</a:t>
              </a:r>
              <a:r>
                <a:rPr lang="en-US" sz="1200" b="0" i="0">
                  <a:latin typeface="Cambria Math" panose="02040503050406030204" pitchFamily="18" charset="0"/>
                </a:rPr>
                <a:t>𝑛_𝑝𝑟𝑖𝑚𝑎𝑟</a:t>
              </a:r>
              <a:r>
                <a:rPr lang="en-GB" sz="1200" b="0" i="0">
                  <a:latin typeface="Cambria Math" panose="02040503050406030204" pitchFamily="18" charset="0"/>
                </a:rPr>
                <a:t>)</a:t>
              </a:r>
              <a:r>
                <a:rPr lang="en-US" sz="1200" b="0" i="0">
                  <a:latin typeface="Cambria Math" panose="02040503050406030204" pitchFamily="18" charset="0"/>
                </a:rPr>
                <a:t>=</a:t>
              </a:r>
              <a:r>
                <a:rPr lang="en-US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𝑆_𝑛/𝑈_(𝑛_𝑝𝑟𝑖𝑚𝑎𝑟 )    [𝐴]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6</xdr:col>
      <xdr:colOff>376666</xdr:colOff>
      <xdr:row>37</xdr:row>
      <xdr:rowOff>17110</xdr:rowOff>
    </xdr:from>
    <xdr:ext cx="2561705" cy="4591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4033907" y="7493336"/>
              <a:ext cx="2561705" cy="459140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_</m:t>
                        </m:r>
                        <m:r>
                          <a:rPr lang="en-US" sz="1200" b="0" i="1">
                            <a:latin typeface="Cambria Math" panose="02040503050406030204" pitchFamily="18" charset="0"/>
                          </a:rPr>
                          <m:t>𝑠𝑒𝑐𝑢𝑛𝑑𝑎𝑟</m:t>
                        </m:r>
                      </m:sub>
                    </m:sSub>
                    <m:r>
                      <a:rPr lang="en-US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𝑆</m:t>
                            </m:r>
                          </m:e>
                          <m:sub>
                            <m: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𝑈</m:t>
                            </m:r>
                          </m:e>
                          <m:sub>
                            <m:sSub>
                              <m:sSubPr>
                                <m:ctrlPr>
                                  <a:rPr lang="en-US" sz="12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2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𝑛</m:t>
                                </m:r>
                              </m:e>
                              <m:sub>
                                <m:r>
                                  <a:rPr lang="en-US" sz="12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𝑠𝑒𝑐𝑢𝑛𝑑𝑎𝑟</m:t>
                                </m:r>
                              </m:sub>
                            </m:sSub>
                          </m:sub>
                        </m:sSub>
                      </m:den>
                    </m:f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 [</m:t>
                    </m:r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𝐴</m:t>
                    </m:r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GB" sz="12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4033907" y="7493336"/>
              <a:ext cx="2561705" cy="459140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noAutofit/>
            </a:bodyPr>
            <a:lstStyle/>
            <a:p>
              <a:pPr/>
              <a:r>
                <a:rPr lang="en-US" sz="1200" b="0" i="0">
                  <a:latin typeface="Cambria Math" panose="02040503050406030204" pitchFamily="18" charset="0"/>
                </a:rPr>
                <a:t>𝐼</a:t>
              </a:r>
              <a:r>
                <a:rPr lang="en-GB" sz="1200" b="0" i="0">
                  <a:latin typeface="Cambria Math" panose="02040503050406030204" pitchFamily="18" charset="0"/>
                </a:rPr>
                <a:t>_(</a:t>
              </a:r>
              <a:r>
                <a:rPr lang="en-US" sz="1200" b="0" i="0">
                  <a:latin typeface="Cambria Math" panose="02040503050406030204" pitchFamily="18" charset="0"/>
                </a:rPr>
                <a:t>𝑛_𝑠𝑒𝑐𝑢𝑛𝑑𝑎𝑟</a:t>
              </a:r>
              <a:r>
                <a:rPr lang="en-GB" sz="1200" b="0" i="0">
                  <a:latin typeface="Cambria Math" panose="02040503050406030204" pitchFamily="18" charset="0"/>
                </a:rPr>
                <a:t>)</a:t>
              </a:r>
              <a:r>
                <a:rPr lang="en-US" sz="1200" b="0" i="0">
                  <a:latin typeface="Cambria Math" panose="02040503050406030204" pitchFamily="18" charset="0"/>
                </a:rPr>
                <a:t>=</a:t>
              </a:r>
              <a:r>
                <a:rPr lang="en-US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𝑆_𝑛/𝑈_(𝑛_𝑠𝑒𝑐𝑢𝑛𝑑𝑎𝑟 )    [𝐴]</a:t>
              </a:r>
              <a:endParaRPr lang="en-GB" sz="1200"/>
            </a:p>
          </xdr:txBody>
        </xdr:sp>
      </mc:Fallback>
    </mc:AlternateContent>
    <xdr:clientData/>
  </xdr:oneCellAnchor>
  <xdr:oneCellAnchor>
    <xdr:from>
      <xdr:col>11</xdr:col>
      <xdr:colOff>15126</xdr:colOff>
      <xdr:row>33</xdr:row>
      <xdr:rowOff>27777</xdr:rowOff>
    </xdr:from>
    <xdr:ext cx="1181933" cy="4356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/>
            <xdr:cNvSpPr txBox="1"/>
          </xdr:nvSpPr>
          <xdr:spPr>
            <a:xfrm>
              <a:off x="7107390" y="6894787"/>
              <a:ext cx="1181933" cy="435602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𝑈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_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sub>
                        </m:s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.)</m:t>
                        </m:r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𝑈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_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(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𝑗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.)</m:t>
                        </m:r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5" name="TextBox 14"/>
            <xdr:cNvSpPr txBox="1"/>
          </xdr:nvSpPr>
          <xdr:spPr>
            <a:xfrm>
              <a:off x="7107390" y="6894787"/>
              <a:ext cx="1181933" cy="435602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𝑘=(𝑈_(𝑛_𝑝)  (𝑚.𝑡.))/(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𝑈_(𝑛_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  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𝑗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.𝑡.)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10</xdr:col>
      <xdr:colOff>347535</xdr:colOff>
      <xdr:row>37</xdr:row>
      <xdr:rowOff>5454</xdr:rowOff>
    </xdr:from>
    <xdr:ext cx="3829308" cy="5385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/>
            <xdr:cNvSpPr txBox="1"/>
          </xdr:nvSpPr>
          <xdr:spPr>
            <a:xfrm>
              <a:off x="6828396" y="7644761"/>
              <a:ext cx="3829308" cy="538545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en-GB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𝛽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GB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GB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𝑓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sub>
                        </m:sSub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∙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𝐼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𝑚𝑒𝑑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e>
                          <m:sub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𝑠𝑒𝑐𝑢𝑛𝑑𝑎𝑟</m:t>
                                </m:r>
                              </m:sub>
                            </m:sSub>
                          </m:sub>
                        </m:sSub>
                      </m:den>
                    </m:f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∙100  (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𝑟𝑒𝑧𝑢𝑙𝑡𝑎𝑡𝑢𝑙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𝑓𝑖𝑛𝑎𝑙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𝑡𝑟𝑒𝑏𝑢𝑖𝑒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𝑠𝑎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𝑓𝑖𝑒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&lt;100 ) </m:t>
                    </m:r>
                  </m:oMath>
                </m:oMathPara>
              </a14:m>
              <a:endParaRPr lang="en-GB" sz="1600"/>
            </a:p>
          </xdr:txBody>
        </xdr:sp>
      </mc:Choice>
      <mc:Fallback xmlns="">
        <xdr:sp macro="" textlink="">
          <xdr:nvSpPr>
            <xdr:cNvPr id="16" name="TextBox 15"/>
            <xdr:cNvSpPr txBox="1"/>
          </xdr:nvSpPr>
          <xdr:spPr>
            <a:xfrm>
              <a:off x="6828396" y="7644761"/>
              <a:ext cx="3829308" cy="538545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𝑘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𝑓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𝐼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∙𝐼_𝑚𝑒𝑑/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𝐼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𝑛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𝑠𝑒𝑐𝑢𝑛𝑑𝑎𝑟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∙100  (𝑟𝑒𝑧𝑢𝑙𝑡𝑎𝑡𝑢𝑙 𝑓𝑖𝑛𝑎𝑙 𝑡𝑟𝑒𝑏𝑢𝑖𝑒 𝑠𝑎 𝑓𝑖𝑒&lt;100 ) </a:t>
              </a:r>
              <a:endParaRPr lang="en-GB" sz="1600"/>
            </a:p>
          </xdr:txBody>
        </xdr:sp>
      </mc:Fallback>
    </mc:AlternateContent>
    <xdr:clientData/>
  </xdr:oneCellAnchor>
  <xdr:oneCellAnchor>
    <xdr:from>
      <xdr:col>7</xdr:col>
      <xdr:colOff>19050</xdr:colOff>
      <xdr:row>41</xdr:row>
      <xdr:rowOff>28216</xdr:rowOff>
    </xdr:from>
    <xdr:ext cx="1506237" cy="2485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/>
            <xdr:cNvSpPr txBox="1"/>
          </xdr:nvSpPr>
          <xdr:spPr>
            <a:xfrm>
              <a:off x="4453324" y="8439821"/>
              <a:ext cx="1506237" cy="248524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en-GB" sz="12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GB" sz="12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=0.01∙</m:t>
                    </m:r>
                    <m:sSub>
                      <m:sSubPr>
                        <m:ctrlP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n-GB" sz="1200"/>
            </a:p>
          </xdr:txBody>
        </xdr:sp>
      </mc:Choice>
      <mc:Fallback xmlns="">
        <xdr:sp macro="" textlink="">
          <xdr:nvSpPr>
            <xdr:cNvPr id="17" name="TextBox 16"/>
            <xdr:cNvSpPr txBox="1"/>
          </xdr:nvSpPr>
          <xdr:spPr>
            <a:xfrm>
              <a:off x="4453324" y="8439821"/>
              <a:ext cx="1506237" cy="248524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en-GB" sz="12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𝑄</a:t>
              </a:r>
              <a:r>
                <a:rPr lang="en-GB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</a:t>
              </a:r>
              <a:r>
                <a:rPr lang="en-US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0=0.01∙𝑆_𝑛∙𝑖_0</a:t>
              </a:r>
              <a:endParaRPr lang="en-GB" sz="1200"/>
            </a:p>
          </xdr:txBody>
        </xdr:sp>
      </mc:Fallback>
    </mc:AlternateContent>
    <xdr:clientData/>
  </xdr:oneCellAnchor>
  <xdr:oneCellAnchor>
    <xdr:from>
      <xdr:col>7</xdr:col>
      <xdr:colOff>32177</xdr:colOff>
      <xdr:row>44</xdr:row>
      <xdr:rowOff>32179</xdr:rowOff>
    </xdr:from>
    <xdr:ext cx="1506237" cy="2485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4466451" y="9023007"/>
              <a:ext cx="1506237" cy="248524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en-GB" sz="12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GB" sz="12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𝑠𝑐</m:t>
                        </m:r>
                      </m:sub>
                    </m:sSub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=0.01∙</m:t>
                    </m:r>
                    <m:sSub>
                      <m:sSubPr>
                        <m:ctrlP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𝑢</m:t>
                        </m:r>
                      </m:e>
                      <m:sub>
                        <m:r>
                          <a:rPr lang="en-US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GB" sz="1200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4466451" y="9023007"/>
              <a:ext cx="1506237" cy="248524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en-GB" sz="12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𝑄</a:t>
              </a:r>
              <a:r>
                <a:rPr lang="en-GB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</a:t>
              </a:r>
              <a:r>
                <a:rPr lang="en-US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𝑠𝑐=0.01∙𝑆_𝑛∙𝑢_𝑠𝑐</a:t>
              </a:r>
              <a:endParaRPr lang="en-GB" sz="1200"/>
            </a:p>
          </xdr:txBody>
        </xdr:sp>
      </mc:Fallback>
    </mc:AlternateContent>
    <xdr:clientData/>
  </xdr:oneCellAnchor>
  <xdr:oneCellAnchor>
    <xdr:from>
      <xdr:col>10</xdr:col>
      <xdr:colOff>31920</xdr:colOff>
      <xdr:row>40</xdr:row>
      <xdr:rowOff>183574</xdr:rowOff>
    </xdr:from>
    <xdr:ext cx="2040411" cy="408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/>
            <xdr:cNvSpPr txBox="1"/>
          </xdr:nvSpPr>
          <xdr:spPr>
            <a:xfrm>
              <a:off x="6512781" y="8402104"/>
              <a:ext cx="2040411" cy="408519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en-GB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𝐸</m:t>
                        </m:r>
                      </m:e>
                      <m:sub>
                        <m:sSub>
                          <m:sSubPr>
                            <m:ctrlPr>
                              <a:rPr lang="en-GB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𝑎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𝑇</m:t>
                            </m:r>
                          </m:sub>
                        </m:sSub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=∆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(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100</m:t>
                            </m:r>
                          </m:den>
                        </m:f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∙∆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9" name="TextBox 18"/>
            <xdr:cNvSpPr txBox="1"/>
          </xdr:nvSpPr>
          <xdr:spPr>
            <a:xfrm>
              <a:off x="6512781" y="8402104"/>
              <a:ext cx="2040411" cy="408519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𝐸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_(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𝑎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𝑇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)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=∆𝑃_0+〖(𝛽/100)〗^2∙∆𝑃_𝑠𝑐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10</xdr:col>
      <xdr:colOff>19308</xdr:colOff>
      <xdr:row>44</xdr:row>
      <xdr:rowOff>25742</xdr:rowOff>
    </xdr:from>
    <xdr:ext cx="2040411" cy="408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/>
            <xdr:cNvSpPr txBox="1"/>
          </xdr:nvSpPr>
          <xdr:spPr>
            <a:xfrm>
              <a:off x="6500169" y="9016570"/>
              <a:ext cx="2040411" cy="408519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en-GB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𝐸</m:t>
                        </m:r>
                      </m:e>
                      <m:sub>
                        <m:sSub>
                          <m:sSubPr>
                            <m:ctrlPr>
                              <a:rPr lang="en-GB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𝑟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𝑇</m:t>
                            </m:r>
                          </m:sub>
                        </m:sSub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=∆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(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100</m:t>
                            </m:r>
                          </m:den>
                        </m:f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∙∆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0" name="TextBox 19"/>
            <xdr:cNvSpPr txBox="1"/>
          </xdr:nvSpPr>
          <xdr:spPr>
            <a:xfrm>
              <a:off x="6500169" y="9016570"/>
              <a:ext cx="2040411" cy="408519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𝐸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_(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𝑟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𝑇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)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=∆𝑃_0+〖(𝛽/100)〗^2∙∆𝑃_𝑠𝑐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7</xdr:col>
      <xdr:colOff>19051</xdr:colOff>
      <xdr:row>47</xdr:row>
      <xdr:rowOff>38356</xdr:rowOff>
    </xdr:from>
    <xdr:ext cx="3134497" cy="6760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/>
            <xdr:cNvSpPr txBox="1"/>
          </xdr:nvSpPr>
          <xdr:spPr>
            <a:xfrm>
              <a:off x="4453325" y="9608407"/>
              <a:ext cx="3134497" cy="676018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en-GB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=100∙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100</m:t>
                            </m:r>
                          </m:den>
                        </m:f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𝑆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b>
                          <m:sSubPr>
                            <m:ctrlPr>
                              <a:rPr lang="en-GB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𝑘</m:t>
                            </m:r>
                          </m:e>
                          <m:sub>
                            <m:sSub>
                              <m:sSubPr>
                                <m:ctrlP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𝐼</m:t>
                                </m:r>
                              </m:sub>
                            </m:sSub>
                          </m:sub>
                        </m:sSub>
                      </m:num>
                      <m:den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𝛽</m:t>
                            </m:r>
                          </m:num>
                          <m:den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100</m:t>
                            </m:r>
                          </m:den>
                        </m:f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en-GB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𝑘</m:t>
                            </m:r>
                          </m:e>
                          <m:sub>
                            <m:sSub>
                              <m:sSubPr>
                                <m:ctrlPr>
                                  <a:rPr lang="en-GB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𝐼</m:t>
                                </m:r>
                              </m:sub>
                            </m:sSub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+∆</m:t>
                        </m:r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+∆</m:t>
                        </m:r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𝑠𝑐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∙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f>
                              <m:f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𝛽</m:t>
                                </m:r>
                              </m:num>
                              <m:den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100</m:t>
                                </m:r>
                              </m:den>
                            </m:f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1" name="TextBox 20"/>
            <xdr:cNvSpPr txBox="1"/>
          </xdr:nvSpPr>
          <xdr:spPr>
            <a:xfrm>
              <a:off x="4453325" y="9608407"/>
              <a:ext cx="3134497" cy="676018"/>
            </a:xfrm>
            <a:prstGeom prst="rect">
              <a:avLst/>
            </a:prstGeom>
            <a:solidFill>
              <a:schemeClr val="bg1"/>
            </a:solidFill>
            <a:ln w="12700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𝜂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=100∙  ( 𝛽/100∙𝑆_𝑛∙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𝑘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𝑓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𝐼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𝛽/100∙𝑆_𝑛∙𝑘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𝑓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𝐼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∆𝑃_0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∆𝑃_𝑠𝑐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∙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〖(𝛽/100)〗^2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endParaRPr lang="en-GB" sz="1100"/>
            </a:p>
          </xdr:txBody>
        </xdr:sp>
      </mc:Fallback>
    </mc:AlternateContent>
    <xdr:clientData/>
  </xdr:oneCellAnchor>
  <xdr:twoCellAnchor editAs="oneCell">
    <xdr:from>
      <xdr:col>12</xdr:col>
      <xdr:colOff>77571</xdr:colOff>
      <xdr:row>67</xdr:row>
      <xdr:rowOff>66568</xdr:rowOff>
    </xdr:from>
    <xdr:to>
      <xdr:col>13</xdr:col>
      <xdr:colOff>534566</xdr:colOff>
      <xdr:row>90</xdr:row>
      <xdr:rowOff>124909</xdr:rowOff>
    </xdr:to>
    <xdr:pic>
      <xdr:nvPicPr>
        <xdr:cNvPr id="11" name="Picture 10"/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l="36624" t="22519" r="31331" b="8946"/>
        <a:stretch/>
      </xdr:blipFill>
      <xdr:spPr>
        <a:xfrm>
          <a:off x="7843362" y="13372410"/>
          <a:ext cx="3936536" cy="4529259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28863</xdr:colOff>
      <xdr:row>1</xdr:row>
      <xdr:rowOff>28863</xdr:rowOff>
    </xdr:from>
    <xdr:to>
      <xdr:col>17</xdr:col>
      <xdr:colOff>328581</xdr:colOff>
      <xdr:row>24</xdr:row>
      <xdr:rowOff>84259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6624" t="22519" r="31331" b="8946"/>
        <a:stretch/>
      </xdr:blipFill>
      <xdr:spPr>
        <a:xfrm>
          <a:off x="8558068" y="216477"/>
          <a:ext cx="3936536" cy="4529259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66"/>
  <sheetViews>
    <sheetView tabSelected="1" topLeftCell="A31" zoomScale="98" zoomScaleNormal="98" workbookViewId="0">
      <selection activeCell="I8" sqref="I8"/>
    </sheetView>
  </sheetViews>
  <sheetFormatPr defaultRowHeight="15" x14ac:dyDescent="0.25"/>
  <cols>
    <col min="6" max="6" width="9" customWidth="1"/>
    <col min="7" max="7" width="11.7109375" bestFit="1" customWidth="1"/>
    <col min="8" max="8" width="8.42578125" bestFit="1" customWidth="1"/>
    <col min="9" max="9" width="13.140625" bestFit="1" customWidth="1"/>
    <col min="12" max="12" width="9.85546875" customWidth="1"/>
    <col min="13" max="13" width="52.140625" bestFit="1" customWidth="1"/>
    <col min="18" max="18" width="10.28515625" customWidth="1"/>
    <col min="25" max="25" width="17" customWidth="1"/>
    <col min="26" max="26" width="11" customWidth="1"/>
    <col min="27" max="27" width="11.5703125" customWidth="1"/>
    <col min="28" max="28" width="11.42578125" customWidth="1"/>
    <col min="35" max="35" width="16.42578125" customWidth="1"/>
    <col min="36" max="36" width="9.5703125" customWidth="1"/>
    <col min="37" max="37" width="12" customWidth="1"/>
    <col min="38" max="38" width="11.42578125" customWidth="1"/>
  </cols>
  <sheetData>
    <row r="1" spans="2:38" ht="15.75" x14ac:dyDescent="0.25">
      <c r="B1" s="99" t="s">
        <v>41</v>
      </c>
      <c r="C1" s="66" t="s">
        <v>30</v>
      </c>
      <c r="D1" s="54" t="s">
        <v>31</v>
      </c>
      <c r="E1" s="54" t="s">
        <v>32</v>
      </c>
      <c r="F1" s="54" t="s">
        <v>33</v>
      </c>
      <c r="G1" s="94" t="s">
        <v>34</v>
      </c>
      <c r="H1" s="94"/>
      <c r="I1" s="21" t="s">
        <v>42</v>
      </c>
      <c r="J1" s="21" t="s">
        <v>76</v>
      </c>
      <c r="K1" s="21" t="s">
        <v>43</v>
      </c>
      <c r="L1" s="24" t="s">
        <v>45</v>
      </c>
      <c r="M1" s="8" t="s">
        <v>79</v>
      </c>
    </row>
    <row r="2" spans="2:38" ht="15.75" thickBot="1" x14ac:dyDescent="0.3">
      <c r="B2" s="100"/>
      <c r="C2" s="67" t="s">
        <v>37</v>
      </c>
      <c r="D2" s="23" t="s">
        <v>38</v>
      </c>
      <c r="E2" s="23" t="s">
        <v>39</v>
      </c>
      <c r="F2" s="23" t="s">
        <v>40</v>
      </c>
      <c r="G2" s="95"/>
      <c r="H2" s="95"/>
      <c r="I2" s="22" t="s">
        <v>44</v>
      </c>
      <c r="J2" s="22" t="s">
        <v>44</v>
      </c>
      <c r="K2" s="22" t="s">
        <v>44</v>
      </c>
      <c r="L2" s="25" t="s">
        <v>44</v>
      </c>
      <c r="M2" s="9" t="s">
        <v>44</v>
      </c>
    </row>
    <row r="3" spans="2:38" x14ac:dyDescent="0.25">
      <c r="B3" s="68" t="s">
        <v>35</v>
      </c>
      <c r="C3" s="11">
        <v>525.24339401041686</v>
      </c>
      <c r="D3" s="11">
        <v>148.24934583333334</v>
      </c>
      <c r="E3" s="11">
        <v>503.62306106770848</v>
      </c>
      <c r="F3" s="11">
        <v>689.71166666666659</v>
      </c>
      <c r="G3" s="11">
        <v>0.95879444444444639</v>
      </c>
      <c r="H3" s="11">
        <v>1.0000003673837368</v>
      </c>
      <c r="I3" s="11">
        <v>347.45342171726872</v>
      </c>
      <c r="J3" s="11">
        <v>503.6239792169132</v>
      </c>
      <c r="K3" s="11">
        <v>188.90616334620771</v>
      </c>
      <c r="L3" s="11">
        <f xml:space="preserve"> R26</f>
        <v>4.9505744474916664</v>
      </c>
      <c r="M3" s="11">
        <f xml:space="preserve"> SUM(I3:L3)</f>
        <v>1044.9341387278812</v>
      </c>
    </row>
    <row r="4" spans="2:38" ht="14.25" customHeight="1" x14ac:dyDescent="0.25">
      <c r="B4" s="12" t="s">
        <v>36</v>
      </c>
      <c r="C4" s="13">
        <v>525.24339401041686</v>
      </c>
      <c r="D4" s="13">
        <v>148.24934583333334</v>
      </c>
      <c r="E4" s="13">
        <v>261.07547519531249</v>
      </c>
      <c r="F4" s="13">
        <v>1216.4191666666663</v>
      </c>
      <c r="G4" s="13">
        <v>0.95879444444444639</v>
      </c>
      <c r="H4" s="13">
        <v>1.0001862046371848</v>
      </c>
      <c r="I4" s="13">
        <v>180.14770067025734</v>
      </c>
      <c r="J4" s="13">
        <v>261.1190340561933</v>
      </c>
      <c r="K4" s="13">
        <v>587.70338588388688</v>
      </c>
      <c r="L4" s="55">
        <f xml:space="preserve"> I26</f>
        <v>7.7200719095510246</v>
      </c>
      <c r="M4" s="13">
        <f>SUM(I4:L4)</f>
        <v>1036.6901925198886</v>
      </c>
    </row>
    <row r="5" spans="2:38" ht="18.75" x14ac:dyDescent="0.3">
      <c r="B5" s="43"/>
      <c r="C5" s="44"/>
      <c r="D5" s="44"/>
      <c r="E5" s="44"/>
      <c r="F5" s="44"/>
      <c r="G5" s="45"/>
      <c r="H5" s="29" t="s">
        <v>54</v>
      </c>
      <c r="I5" s="41">
        <f>SUM(I3:I4)</f>
        <v>527.60112238752606</v>
      </c>
      <c r="J5" s="42">
        <f xml:space="preserve"> SUM(J3:J4)</f>
        <v>764.7430132731065</v>
      </c>
      <c r="K5" s="41">
        <f xml:space="preserve"> SUM(K3:K4)</f>
        <v>776.60954923009456</v>
      </c>
      <c r="L5" s="41">
        <f xml:space="preserve"> SUM(L3:L4)</f>
        <v>12.670646357042692</v>
      </c>
      <c r="M5" s="41">
        <f>SUM(I5:L5)</f>
        <v>2081.62433124777</v>
      </c>
    </row>
    <row r="6" spans="2:38" ht="15.75" x14ac:dyDescent="0.25">
      <c r="B6" s="46"/>
      <c r="C6" s="47"/>
      <c r="D6" s="47"/>
      <c r="E6" s="47"/>
      <c r="F6" s="47"/>
      <c r="G6" s="48"/>
      <c r="I6" s="28" t="s">
        <v>46</v>
      </c>
      <c r="M6" s="13">
        <f>SUM(M3:M5)</f>
        <v>4163.24866249554</v>
      </c>
    </row>
    <row r="7" spans="2:38" ht="15" customHeight="1" x14ac:dyDescent="0.25">
      <c r="B7" s="43"/>
      <c r="C7" s="44"/>
      <c r="D7" s="44"/>
      <c r="E7" s="44"/>
      <c r="F7" s="44"/>
      <c r="G7" s="45"/>
      <c r="H7" s="44"/>
      <c r="I7" s="44"/>
      <c r="J7" s="45"/>
      <c r="K7" s="44"/>
      <c r="L7" s="44"/>
      <c r="M7" s="44"/>
    </row>
    <row r="8" spans="2:38" ht="15" customHeight="1" x14ac:dyDescent="0.3">
      <c r="H8" s="49"/>
      <c r="I8" s="47"/>
      <c r="J8" s="48"/>
      <c r="K8" s="47"/>
      <c r="L8" s="47"/>
      <c r="M8" s="47"/>
    </row>
    <row r="9" spans="2:38" ht="15.75" x14ac:dyDescent="0.25">
      <c r="H9" s="50"/>
      <c r="I9" s="51"/>
      <c r="J9" s="50"/>
      <c r="K9" s="50"/>
      <c r="L9" s="50"/>
      <c r="M9" s="44"/>
    </row>
    <row r="11" spans="2:38" ht="15.75" thickBot="1" x14ac:dyDescent="0.3"/>
    <row r="12" spans="2:38" ht="15.75" thickBot="1" x14ac:dyDescent="0.3">
      <c r="B12" s="121" t="s">
        <v>82</v>
      </c>
      <c r="C12" s="122"/>
      <c r="D12" s="122"/>
      <c r="E12" s="122"/>
      <c r="F12" s="122"/>
      <c r="G12" s="122"/>
      <c r="H12" s="122"/>
      <c r="I12" s="123"/>
      <c r="K12" s="115" t="s">
        <v>83</v>
      </c>
      <c r="L12" s="116"/>
      <c r="M12" s="116"/>
      <c r="N12" s="116"/>
      <c r="O12" s="116"/>
      <c r="P12" s="116"/>
      <c r="Q12" s="116"/>
      <c r="R12" s="117"/>
      <c r="U12" s="115" t="s">
        <v>84</v>
      </c>
      <c r="V12" s="116"/>
      <c r="W12" s="116"/>
      <c r="X12" s="116"/>
      <c r="Y12" s="116"/>
      <c r="Z12" s="116"/>
      <c r="AA12" s="116"/>
      <c r="AB12" s="117"/>
      <c r="AE12" s="115" t="s">
        <v>85</v>
      </c>
      <c r="AF12" s="116"/>
      <c r="AG12" s="116"/>
      <c r="AH12" s="116"/>
      <c r="AI12" s="116"/>
      <c r="AJ12" s="116"/>
      <c r="AK12" s="116"/>
      <c r="AL12" s="117"/>
    </row>
    <row r="13" spans="2:38" x14ac:dyDescent="0.25">
      <c r="B13" s="53">
        <v>1</v>
      </c>
      <c r="C13" s="118" t="s">
        <v>0</v>
      </c>
      <c r="D13" s="119"/>
      <c r="E13" s="119"/>
      <c r="F13" s="119"/>
      <c r="G13" s="38" t="s">
        <v>1</v>
      </c>
      <c r="H13" s="39" t="s">
        <v>2</v>
      </c>
      <c r="I13" s="40">
        <v>630</v>
      </c>
      <c r="K13" s="37">
        <v>1</v>
      </c>
      <c r="L13" s="118" t="s">
        <v>0</v>
      </c>
      <c r="M13" s="119"/>
      <c r="N13" s="119"/>
      <c r="O13" s="119"/>
      <c r="P13" s="38" t="s">
        <v>1</v>
      </c>
      <c r="Q13" s="39" t="s">
        <v>2</v>
      </c>
      <c r="R13" s="56">
        <v>1600</v>
      </c>
      <c r="U13" s="37">
        <v>1</v>
      </c>
      <c r="V13" s="118" t="s">
        <v>0</v>
      </c>
      <c r="W13" s="119"/>
      <c r="X13" s="119"/>
      <c r="Y13" s="119"/>
      <c r="Z13" s="38" t="s">
        <v>1</v>
      </c>
      <c r="AA13" s="39" t="s">
        <v>2</v>
      </c>
      <c r="AB13" s="56">
        <v>1600</v>
      </c>
      <c r="AE13" s="37">
        <v>1</v>
      </c>
      <c r="AF13" s="118" t="s">
        <v>0</v>
      </c>
      <c r="AG13" s="119"/>
      <c r="AH13" s="119"/>
      <c r="AI13" s="119"/>
      <c r="AJ13" s="38" t="s">
        <v>1</v>
      </c>
      <c r="AK13" s="39" t="s">
        <v>2</v>
      </c>
      <c r="AL13" s="56">
        <v>1600</v>
      </c>
    </row>
    <row r="14" spans="2:38" x14ac:dyDescent="0.25">
      <c r="B14" s="52">
        <v>2</v>
      </c>
      <c r="C14" s="106" t="s">
        <v>3</v>
      </c>
      <c r="D14" s="107"/>
      <c r="E14" s="107"/>
      <c r="F14" s="108"/>
      <c r="G14" s="14" t="s">
        <v>48</v>
      </c>
      <c r="H14" s="3" t="s">
        <v>4</v>
      </c>
      <c r="I14" s="16">
        <v>20</v>
      </c>
      <c r="K14" s="1">
        <v>2</v>
      </c>
      <c r="L14" s="106" t="s">
        <v>3</v>
      </c>
      <c r="M14" s="107"/>
      <c r="N14" s="107"/>
      <c r="O14" s="108"/>
      <c r="P14" s="14" t="s">
        <v>48</v>
      </c>
      <c r="Q14" s="3" t="s">
        <v>4</v>
      </c>
      <c r="R14" s="58">
        <v>20</v>
      </c>
      <c r="U14" s="1">
        <v>2</v>
      </c>
      <c r="V14" s="106" t="s">
        <v>3</v>
      </c>
      <c r="W14" s="107"/>
      <c r="X14" s="107"/>
      <c r="Y14" s="108"/>
      <c r="Z14" s="14" t="s">
        <v>48</v>
      </c>
      <c r="AA14" s="3" t="s">
        <v>4</v>
      </c>
      <c r="AB14" s="58">
        <v>20</v>
      </c>
      <c r="AE14" s="1">
        <v>2</v>
      </c>
      <c r="AF14" s="106" t="s">
        <v>3</v>
      </c>
      <c r="AG14" s="107"/>
      <c r="AH14" s="107"/>
      <c r="AI14" s="108"/>
      <c r="AJ14" s="14" t="s">
        <v>48</v>
      </c>
      <c r="AK14" s="3" t="s">
        <v>4</v>
      </c>
      <c r="AL14" s="58">
        <v>20</v>
      </c>
    </row>
    <row r="15" spans="2:38" x14ac:dyDescent="0.25">
      <c r="B15" s="52">
        <v>3</v>
      </c>
      <c r="C15" s="120" t="s">
        <v>51</v>
      </c>
      <c r="D15" s="107"/>
      <c r="E15" s="107"/>
      <c r="F15" s="108"/>
      <c r="G15" s="14" t="s">
        <v>49</v>
      </c>
      <c r="H15" s="3" t="s">
        <v>4</v>
      </c>
      <c r="I15" s="16">
        <v>0.4</v>
      </c>
      <c r="K15" s="1">
        <v>3</v>
      </c>
      <c r="L15" s="120" t="s">
        <v>51</v>
      </c>
      <c r="M15" s="107"/>
      <c r="N15" s="107"/>
      <c r="O15" s="108"/>
      <c r="P15" s="14" t="s">
        <v>49</v>
      </c>
      <c r="Q15" s="3" t="s">
        <v>4</v>
      </c>
      <c r="R15" s="57">
        <v>0.4</v>
      </c>
      <c r="U15" s="1">
        <v>3</v>
      </c>
      <c r="V15" s="120" t="s">
        <v>51</v>
      </c>
      <c r="W15" s="107"/>
      <c r="X15" s="107"/>
      <c r="Y15" s="108"/>
      <c r="Z15" s="14" t="s">
        <v>49</v>
      </c>
      <c r="AA15" s="3" t="s">
        <v>4</v>
      </c>
      <c r="AB15" s="57">
        <v>0.4</v>
      </c>
      <c r="AE15" s="1">
        <v>3</v>
      </c>
      <c r="AF15" s="120" t="s">
        <v>51</v>
      </c>
      <c r="AG15" s="107"/>
      <c r="AH15" s="107"/>
      <c r="AI15" s="108"/>
      <c r="AJ15" s="14" t="s">
        <v>49</v>
      </c>
      <c r="AK15" s="3" t="s">
        <v>4</v>
      </c>
      <c r="AL15" s="57">
        <v>0.4</v>
      </c>
    </row>
    <row r="16" spans="2:38" x14ac:dyDescent="0.25">
      <c r="B16" s="52">
        <v>4</v>
      </c>
      <c r="C16" s="106" t="s">
        <v>5</v>
      </c>
      <c r="D16" s="107"/>
      <c r="E16" s="107"/>
      <c r="F16" s="108"/>
      <c r="G16" s="2" t="s">
        <v>6</v>
      </c>
      <c r="H16" s="30" t="s">
        <v>80</v>
      </c>
      <c r="I16" s="16">
        <f xml:space="preserve"> I14/I15</f>
        <v>50</v>
      </c>
      <c r="K16" s="52">
        <v>4</v>
      </c>
      <c r="L16" s="106" t="s">
        <v>5</v>
      </c>
      <c r="M16" s="107"/>
      <c r="N16" s="107"/>
      <c r="O16" s="108"/>
      <c r="P16" s="2" t="s">
        <v>6</v>
      </c>
      <c r="Q16" s="30" t="s">
        <v>80</v>
      </c>
      <c r="R16" s="31">
        <f xml:space="preserve"> R14/R15</f>
        <v>50</v>
      </c>
      <c r="U16" s="1">
        <v>4</v>
      </c>
      <c r="V16" s="106" t="s">
        <v>5</v>
      </c>
      <c r="W16" s="107"/>
      <c r="X16" s="107"/>
      <c r="Y16" s="108"/>
      <c r="Z16" s="2" t="s">
        <v>6</v>
      </c>
      <c r="AA16" s="30" t="s">
        <v>80</v>
      </c>
      <c r="AB16" s="31">
        <f xml:space="preserve"> AB14/AB15</f>
        <v>50</v>
      </c>
      <c r="AE16" s="1">
        <v>4</v>
      </c>
      <c r="AF16" s="106" t="s">
        <v>5</v>
      </c>
      <c r="AG16" s="107"/>
      <c r="AH16" s="107"/>
      <c r="AI16" s="108"/>
      <c r="AJ16" s="2" t="s">
        <v>6</v>
      </c>
      <c r="AK16" s="30" t="s">
        <v>80</v>
      </c>
      <c r="AL16" s="31">
        <f xml:space="preserve"> AL14/AL15</f>
        <v>50</v>
      </c>
    </row>
    <row r="17" spans="2:38" x14ac:dyDescent="0.25">
      <c r="B17" s="1">
        <v>5</v>
      </c>
      <c r="C17" s="109" t="s">
        <v>7</v>
      </c>
      <c r="D17" s="110"/>
      <c r="E17" s="110"/>
      <c r="F17" s="111"/>
      <c r="G17" s="15" t="s">
        <v>47</v>
      </c>
      <c r="H17" s="3" t="s">
        <v>8</v>
      </c>
      <c r="I17" s="16">
        <f xml:space="preserve"> I13/I14</f>
        <v>31.5</v>
      </c>
      <c r="K17" s="1">
        <v>5</v>
      </c>
      <c r="L17" s="112" t="s">
        <v>7</v>
      </c>
      <c r="M17" s="113"/>
      <c r="N17" s="113"/>
      <c r="O17" s="114"/>
      <c r="P17" s="15" t="s">
        <v>47</v>
      </c>
      <c r="Q17" s="3" t="s">
        <v>8</v>
      </c>
      <c r="R17" s="31">
        <f xml:space="preserve"> R13/R14</f>
        <v>80</v>
      </c>
      <c r="U17" s="1">
        <v>5</v>
      </c>
      <c r="V17" s="112" t="s">
        <v>7</v>
      </c>
      <c r="W17" s="113"/>
      <c r="X17" s="113"/>
      <c r="Y17" s="114"/>
      <c r="Z17" s="15" t="s">
        <v>47</v>
      </c>
      <c r="AA17" s="3" t="s">
        <v>8</v>
      </c>
      <c r="AB17" s="31">
        <f xml:space="preserve"> AB13/AB14</f>
        <v>80</v>
      </c>
      <c r="AE17" s="1">
        <v>5</v>
      </c>
      <c r="AF17" s="112" t="s">
        <v>7</v>
      </c>
      <c r="AG17" s="113"/>
      <c r="AH17" s="113"/>
      <c r="AI17" s="114"/>
      <c r="AJ17" s="15" t="s">
        <v>47</v>
      </c>
      <c r="AK17" s="3" t="s">
        <v>8</v>
      </c>
      <c r="AL17" s="31">
        <f xml:space="preserve"> AL13/AL14</f>
        <v>80</v>
      </c>
    </row>
    <row r="18" spans="2:38" x14ac:dyDescent="0.25">
      <c r="B18" s="1">
        <v>6</v>
      </c>
      <c r="C18" s="109" t="s">
        <v>9</v>
      </c>
      <c r="D18" s="110"/>
      <c r="E18" s="110"/>
      <c r="F18" s="111"/>
      <c r="G18" s="15" t="s">
        <v>50</v>
      </c>
      <c r="H18" s="3" t="s">
        <v>8</v>
      </c>
      <c r="I18" s="16">
        <f xml:space="preserve"> I13/I15</f>
        <v>1575</v>
      </c>
      <c r="K18" s="1">
        <v>6</v>
      </c>
      <c r="L18" s="112" t="s">
        <v>9</v>
      </c>
      <c r="M18" s="113"/>
      <c r="N18" s="113"/>
      <c r="O18" s="114"/>
      <c r="P18" s="15" t="s">
        <v>50</v>
      </c>
      <c r="Q18" s="3" t="s">
        <v>8</v>
      </c>
      <c r="R18" s="31">
        <f xml:space="preserve"> R13/R15</f>
        <v>4000</v>
      </c>
      <c r="U18" s="1">
        <v>6</v>
      </c>
      <c r="V18" s="112" t="s">
        <v>9</v>
      </c>
      <c r="W18" s="113"/>
      <c r="X18" s="113"/>
      <c r="Y18" s="114"/>
      <c r="Z18" s="15" t="s">
        <v>50</v>
      </c>
      <c r="AA18" s="3" t="s">
        <v>8</v>
      </c>
      <c r="AB18" s="31">
        <f>AB13/AB15</f>
        <v>4000</v>
      </c>
      <c r="AE18" s="1">
        <v>6</v>
      </c>
      <c r="AF18" s="112" t="s">
        <v>9</v>
      </c>
      <c r="AG18" s="113"/>
      <c r="AH18" s="113"/>
      <c r="AI18" s="114"/>
      <c r="AJ18" s="15" t="s">
        <v>50</v>
      </c>
      <c r="AK18" s="3" t="s">
        <v>8</v>
      </c>
      <c r="AL18" s="31">
        <f xml:space="preserve"> AL13/AL15</f>
        <v>4000</v>
      </c>
    </row>
    <row r="19" spans="2:38" x14ac:dyDescent="0.25">
      <c r="B19" s="52">
        <v>7</v>
      </c>
      <c r="C19" s="106" t="s">
        <v>10</v>
      </c>
      <c r="D19" s="107"/>
      <c r="E19" s="107"/>
      <c r="F19" s="108"/>
      <c r="G19" s="2" t="s">
        <v>11</v>
      </c>
      <c r="H19" s="3" t="s">
        <v>12</v>
      </c>
      <c r="I19" s="16">
        <v>1.92</v>
      </c>
      <c r="K19" s="1">
        <v>7</v>
      </c>
      <c r="L19" s="106" t="s">
        <v>10</v>
      </c>
      <c r="M19" s="107"/>
      <c r="N19" s="107"/>
      <c r="O19" s="108"/>
      <c r="P19" s="2" t="s">
        <v>11</v>
      </c>
      <c r="Q19" s="3" t="s">
        <v>12</v>
      </c>
      <c r="R19" s="31">
        <v>4.3499999999999996</v>
      </c>
      <c r="U19" s="1">
        <v>7</v>
      </c>
      <c r="V19" s="106" t="s">
        <v>10</v>
      </c>
      <c r="W19" s="107"/>
      <c r="X19" s="107"/>
      <c r="Y19" s="108"/>
      <c r="Z19" s="2" t="s">
        <v>11</v>
      </c>
      <c r="AA19" s="3" t="s">
        <v>12</v>
      </c>
      <c r="AB19" s="31">
        <v>4.3499999999999996</v>
      </c>
      <c r="AE19" s="1">
        <v>7</v>
      </c>
      <c r="AF19" s="106" t="s">
        <v>10</v>
      </c>
      <c r="AG19" s="107"/>
      <c r="AH19" s="107"/>
      <c r="AI19" s="108"/>
      <c r="AJ19" s="2" t="s">
        <v>11</v>
      </c>
      <c r="AK19" s="3" t="s">
        <v>12</v>
      </c>
      <c r="AL19" s="31">
        <v>4.3499999999999996</v>
      </c>
    </row>
    <row r="20" spans="2:38" x14ac:dyDescent="0.25">
      <c r="B20" s="52">
        <v>8</v>
      </c>
      <c r="C20" s="106" t="s">
        <v>13</v>
      </c>
      <c r="D20" s="107"/>
      <c r="E20" s="107"/>
      <c r="F20" s="108"/>
      <c r="G20" s="2" t="s">
        <v>14</v>
      </c>
      <c r="H20" s="3" t="s">
        <v>12</v>
      </c>
      <c r="I20" s="16">
        <v>9.7200000000000006</v>
      </c>
      <c r="K20" s="1">
        <v>8</v>
      </c>
      <c r="L20" s="106" t="s">
        <v>13</v>
      </c>
      <c r="M20" s="107"/>
      <c r="N20" s="107"/>
      <c r="O20" s="108"/>
      <c r="P20" s="2" t="s">
        <v>14</v>
      </c>
      <c r="Q20" s="3" t="s">
        <v>12</v>
      </c>
      <c r="R20" s="31">
        <v>20.2</v>
      </c>
      <c r="U20" s="1">
        <v>8</v>
      </c>
      <c r="V20" s="106" t="s">
        <v>13</v>
      </c>
      <c r="W20" s="107"/>
      <c r="X20" s="107"/>
      <c r="Y20" s="108"/>
      <c r="Z20" s="2" t="s">
        <v>14</v>
      </c>
      <c r="AA20" s="3" t="s">
        <v>12</v>
      </c>
      <c r="AB20" s="31">
        <v>20.2</v>
      </c>
      <c r="AE20" s="1">
        <v>8</v>
      </c>
      <c r="AF20" s="106" t="s">
        <v>13</v>
      </c>
      <c r="AG20" s="107"/>
      <c r="AH20" s="107"/>
      <c r="AI20" s="108"/>
      <c r="AJ20" s="2" t="s">
        <v>14</v>
      </c>
      <c r="AK20" s="3" t="s">
        <v>12</v>
      </c>
      <c r="AL20" s="31">
        <v>20.2</v>
      </c>
    </row>
    <row r="21" spans="2:38" x14ac:dyDescent="0.25">
      <c r="B21" s="52">
        <v>9</v>
      </c>
      <c r="C21" s="106" t="s">
        <v>19</v>
      </c>
      <c r="D21" s="107"/>
      <c r="E21" s="107"/>
      <c r="F21" s="108"/>
      <c r="G21" s="2" t="s">
        <v>20</v>
      </c>
      <c r="H21" s="3" t="s">
        <v>21</v>
      </c>
      <c r="I21" s="16">
        <v>2.4</v>
      </c>
      <c r="K21" s="1">
        <v>9</v>
      </c>
      <c r="L21" s="106" t="s">
        <v>19</v>
      </c>
      <c r="M21" s="107"/>
      <c r="N21" s="107"/>
      <c r="O21" s="108"/>
      <c r="P21" s="2" t="s">
        <v>20</v>
      </c>
      <c r="Q21" s="3" t="s">
        <v>21</v>
      </c>
      <c r="R21" s="31">
        <v>2</v>
      </c>
      <c r="U21" s="1">
        <v>9</v>
      </c>
      <c r="V21" s="106" t="s">
        <v>19</v>
      </c>
      <c r="W21" s="107"/>
      <c r="X21" s="107"/>
      <c r="Y21" s="108"/>
      <c r="Z21" s="2" t="s">
        <v>20</v>
      </c>
      <c r="AA21" s="3" t="s">
        <v>21</v>
      </c>
      <c r="AB21" s="31">
        <v>2</v>
      </c>
      <c r="AE21" s="1">
        <v>9</v>
      </c>
      <c r="AF21" s="106" t="s">
        <v>19</v>
      </c>
      <c r="AG21" s="107"/>
      <c r="AH21" s="107"/>
      <c r="AI21" s="108"/>
      <c r="AJ21" s="2" t="s">
        <v>20</v>
      </c>
      <c r="AK21" s="3" t="s">
        <v>21</v>
      </c>
      <c r="AL21" s="31">
        <v>2</v>
      </c>
    </row>
    <row r="22" spans="2:38" x14ac:dyDescent="0.25">
      <c r="B22" s="52">
        <v>10</v>
      </c>
      <c r="C22" s="106" t="s">
        <v>22</v>
      </c>
      <c r="D22" s="107"/>
      <c r="E22" s="107"/>
      <c r="F22" s="108"/>
      <c r="G22" s="2" t="s">
        <v>23</v>
      </c>
      <c r="H22" s="3" t="s">
        <v>21</v>
      </c>
      <c r="I22" s="16">
        <v>6</v>
      </c>
      <c r="K22" s="1">
        <v>10</v>
      </c>
      <c r="L22" s="106" t="s">
        <v>22</v>
      </c>
      <c r="M22" s="107"/>
      <c r="N22" s="107"/>
      <c r="O22" s="108"/>
      <c r="P22" s="2" t="s">
        <v>23</v>
      </c>
      <c r="Q22" s="3" t="s">
        <v>21</v>
      </c>
      <c r="R22" s="31">
        <v>6</v>
      </c>
      <c r="U22" s="1">
        <v>10</v>
      </c>
      <c r="V22" s="106" t="s">
        <v>22</v>
      </c>
      <c r="W22" s="107"/>
      <c r="X22" s="107"/>
      <c r="Y22" s="108"/>
      <c r="Z22" s="2" t="s">
        <v>23</v>
      </c>
      <c r="AA22" s="3" t="s">
        <v>21</v>
      </c>
      <c r="AB22" s="31">
        <v>6</v>
      </c>
      <c r="AE22" s="1">
        <v>10</v>
      </c>
      <c r="AF22" s="106" t="s">
        <v>22</v>
      </c>
      <c r="AG22" s="107"/>
      <c r="AH22" s="107"/>
      <c r="AI22" s="108"/>
      <c r="AJ22" s="2" t="s">
        <v>23</v>
      </c>
      <c r="AK22" s="3" t="s">
        <v>21</v>
      </c>
      <c r="AL22" s="31">
        <v>6</v>
      </c>
    </row>
    <row r="23" spans="2:38" x14ac:dyDescent="0.25">
      <c r="B23" s="1">
        <v>11</v>
      </c>
      <c r="C23" s="130" t="s">
        <v>24</v>
      </c>
      <c r="D23" s="131"/>
      <c r="E23" s="131"/>
      <c r="F23" s="132"/>
      <c r="G23" s="2" t="s">
        <v>25</v>
      </c>
      <c r="H23" s="4" t="s">
        <v>21</v>
      </c>
      <c r="I23" s="31">
        <f xml:space="preserve"> H4*100*(F4/I18)</f>
        <v>77.247344098810174</v>
      </c>
      <c r="K23" s="1">
        <v>11</v>
      </c>
      <c r="L23" s="106" t="s">
        <v>24</v>
      </c>
      <c r="M23" s="107"/>
      <c r="N23" s="107"/>
      <c r="O23" s="108"/>
      <c r="P23" s="2" t="s">
        <v>25</v>
      </c>
      <c r="Q23" s="4" t="s">
        <v>21</v>
      </c>
      <c r="R23" s="31">
        <f xml:space="preserve"> H3*100*(F3/R18)</f>
        <v>17.2427980013879</v>
      </c>
      <c r="U23" s="1">
        <v>11</v>
      </c>
      <c r="V23" s="106" t="s">
        <v>24</v>
      </c>
      <c r="W23" s="107"/>
      <c r="X23" s="107"/>
      <c r="Y23" s="108"/>
      <c r="Z23" s="2" t="s">
        <v>25</v>
      </c>
      <c r="AA23" s="4" t="s">
        <v>21</v>
      </c>
      <c r="AB23" s="31">
        <f xml:space="preserve"> H3*100*(F3/AB18)</f>
        <v>17.2427980013879</v>
      </c>
      <c r="AE23" s="1">
        <v>11</v>
      </c>
      <c r="AF23" s="106" t="s">
        <v>24</v>
      </c>
      <c r="AG23" s="107"/>
      <c r="AH23" s="107"/>
      <c r="AI23" s="108"/>
      <c r="AJ23" s="2" t="s">
        <v>25</v>
      </c>
      <c r="AK23" s="4" t="s">
        <v>21</v>
      </c>
      <c r="AL23" s="31">
        <f xml:space="preserve"> H3*100*(F3/AL18)</f>
        <v>17.2427980013879</v>
      </c>
    </row>
    <row r="24" spans="2:38" x14ac:dyDescent="0.25">
      <c r="B24" s="1">
        <v>12</v>
      </c>
      <c r="C24" s="124" t="s">
        <v>52</v>
      </c>
      <c r="D24" s="125"/>
      <c r="E24" s="125"/>
      <c r="F24" s="126"/>
      <c r="G24" s="2" t="s">
        <v>15</v>
      </c>
      <c r="H24" s="3" t="s">
        <v>16</v>
      </c>
      <c r="I24" s="31">
        <f xml:space="preserve"> 0.01*I13*I21</f>
        <v>15.12</v>
      </c>
      <c r="K24" s="1">
        <v>12</v>
      </c>
      <c r="L24" s="120" t="s">
        <v>52</v>
      </c>
      <c r="M24" s="125"/>
      <c r="N24" s="125"/>
      <c r="O24" s="126"/>
      <c r="P24" s="2" t="s">
        <v>15</v>
      </c>
      <c r="Q24" s="3" t="s">
        <v>16</v>
      </c>
      <c r="R24" s="31">
        <f xml:space="preserve"> 0.01*R13*R21</f>
        <v>32</v>
      </c>
      <c r="U24" s="1">
        <v>12</v>
      </c>
      <c r="V24" s="120" t="s">
        <v>52</v>
      </c>
      <c r="W24" s="125"/>
      <c r="X24" s="125"/>
      <c r="Y24" s="126"/>
      <c r="Z24" s="2" t="s">
        <v>15</v>
      </c>
      <c r="AA24" s="3" t="s">
        <v>16</v>
      </c>
      <c r="AB24" s="31">
        <f xml:space="preserve"> 0.01*AB13*AB21</f>
        <v>32</v>
      </c>
      <c r="AE24" s="1">
        <v>12</v>
      </c>
      <c r="AF24" s="120" t="s">
        <v>52</v>
      </c>
      <c r="AG24" s="125"/>
      <c r="AH24" s="125"/>
      <c r="AI24" s="126"/>
      <c r="AJ24" s="2" t="s">
        <v>15</v>
      </c>
      <c r="AK24" s="3" t="s">
        <v>16</v>
      </c>
      <c r="AL24" s="31">
        <f xml:space="preserve"> 0.01*AL13*AL21</f>
        <v>32</v>
      </c>
    </row>
    <row r="25" spans="2:38" x14ac:dyDescent="0.25">
      <c r="B25" s="1">
        <v>13</v>
      </c>
      <c r="C25" s="124" t="s">
        <v>17</v>
      </c>
      <c r="D25" s="125"/>
      <c r="E25" s="125"/>
      <c r="F25" s="126"/>
      <c r="G25" s="2" t="s">
        <v>18</v>
      </c>
      <c r="H25" s="3" t="s">
        <v>16</v>
      </c>
      <c r="I25" s="31">
        <f xml:space="preserve"> 0.01*I13*I22</f>
        <v>37.799999999999997</v>
      </c>
      <c r="K25" s="1">
        <v>13</v>
      </c>
      <c r="L25" s="106" t="s">
        <v>17</v>
      </c>
      <c r="M25" s="107"/>
      <c r="N25" s="107"/>
      <c r="O25" s="108"/>
      <c r="P25" s="2" t="s">
        <v>18</v>
      </c>
      <c r="Q25" s="3" t="s">
        <v>16</v>
      </c>
      <c r="R25" s="31">
        <f xml:space="preserve"> 0.01*R13*R22</f>
        <v>96</v>
      </c>
      <c r="U25" s="1">
        <v>13</v>
      </c>
      <c r="V25" s="106" t="s">
        <v>17</v>
      </c>
      <c r="W25" s="107"/>
      <c r="X25" s="107"/>
      <c r="Y25" s="108"/>
      <c r="Z25" s="2" t="s">
        <v>18</v>
      </c>
      <c r="AA25" s="3" t="s">
        <v>16</v>
      </c>
      <c r="AB25" s="31">
        <f xml:space="preserve"> 0.01*AB13*AB22</f>
        <v>96</v>
      </c>
      <c r="AE25" s="1">
        <v>13</v>
      </c>
      <c r="AF25" s="106" t="s">
        <v>17</v>
      </c>
      <c r="AG25" s="107"/>
      <c r="AH25" s="107"/>
      <c r="AI25" s="108"/>
      <c r="AJ25" s="2" t="s">
        <v>18</v>
      </c>
      <c r="AK25" s="3" t="s">
        <v>16</v>
      </c>
      <c r="AL25" s="31">
        <f xml:space="preserve"> 0.01*AL13*AL22</f>
        <v>96</v>
      </c>
    </row>
    <row r="26" spans="2:38" x14ac:dyDescent="0.25">
      <c r="B26" s="35">
        <v>14</v>
      </c>
      <c r="C26" s="127" t="s">
        <v>26</v>
      </c>
      <c r="D26" s="128"/>
      <c r="E26" s="128"/>
      <c r="F26" s="129"/>
      <c r="G26" s="26" t="s">
        <v>45</v>
      </c>
      <c r="H26" s="27" t="s">
        <v>77</v>
      </c>
      <c r="I26" s="32">
        <f xml:space="preserve"> I19+((I23/100)^2)*I20</f>
        <v>7.7200719095510246</v>
      </c>
      <c r="K26" s="1">
        <v>14</v>
      </c>
      <c r="L26" s="127" t="s">
        <v>26</v>
      </c>
      <c r="M26" s="128"/>
      <c r="N26" s="128"/>
      <c r="O26" s="129"/>
      <c r="P26" s="26" t="s">
        <v>45</v>
      </c>
      <c r="Q26" s="27" t="s">
        <v>77</v>
      </c>
      <c r="R26" s="32">
        <f xml:space="preserve"> R19+((R23/100)^2)*R20</f>
        <v>4.9505744474916664</v>
      </c>
      <c r="U26" s="1">
        <v>14</v>
      </c>
      <c r="V26" s="127" t="s">
        <v>26</v>
      </c>
      <c r="W26" s="128"/>
      <c r="X26" s="128"/>
      <c r="Y26" s="129"/>
      <c r="Z26" s="26" t="s">
        <v>45</v>
      </c>
      <c r="AA26" s="27" t="s">
        <v>77</v>
      </c>
      <c r="AB26" s="32">
        <f xml:space="preserve"> AB19+((AB23/100)^2)*AB20</f>
        <v>4.9505744474916664</v>
      </c>
      <c r="AE26" s="1">
        <v>14</v>
      </c>
      <c r="AF26" s="127" t="s">
        <v>26</v>
      </c>
      <c r="AG26" s="128"/>
      <c r="AH26" s="128"/>
      <c r="AI26" s="129"/>
      <c r="AJ26" s="26" t="s">
        <v>45</v>
      </c>
      <c r="AK26" s="27" t="s">
        <v>77</v>
      </c>
      <c r="AL26" s="32">
        <f xml:space="preserve"> AL19+AL20*((AL23/100)^2)</f>
        <v>4.9505744474916664</v>
      </c>
    </row>
    <row r="27" spans="2:38" x14ac:dyDescent="0.25">
      <c r="B27" s="36">
        <v>15</v>
      </c>
      <c r="C27" s="124" t="s">
        <v>27</v>
      </c>
      <c r="D27" s="125"/>
      <c r="E27" s="125"/>
      <c r="F27" s="126"/>
      <c r="G27" s="14" t="s">
        <v>53</v>
      </c>
      <c r="H27" s="20" t="s">
        <v>78</v>
      </c>
      <c r="I27" s="33">
        <f xml:space="preserve"> I19+((I23/100)^2)*I20</f>
        <v>7.7200719095510246</v>
      </c>
      <c r="K27" s="5">
        <v>15</v>
      </c>
      <c r="L27" s="124" t="s">
        <v>27</v>
      </c>
      <c r="M27" s="125"/>
      <c r="N27" s="125"/>
      <c r="O27" s="126"/>
      <c r="P27" s="14" t="s">
        <v>53</v>
      </c>
      <c r="Q27" s="20" t="s">
        <v>78</v>
      </c>
      <c r="R27" s="33">
        <f xml:space="preserve"> R19+((R23/100)^2)*R20</f>
        <v>4.9505744474916664</v>
      </c>
      <c r="U27" s="5">
        <v>15</v>
      </c>
      <c r="V27" s="124" t="s">
        <v>27</v>
      </c>
      <c r="W27" s="125"/>
      <c r="X27" s="125"/>
      <c r="Y27" s="126"/>
      <c r="Z27" s="14" t="s">
        <v>53</v>
      </c>
      <c r="AA27" s="20" t="s">
        <v>78</v>
      </c>
      <c r="AB27" s="33">
        <f xml:space="preserve"> AB19+((AB23/100)^2)*AB20</f>
        <v>4.9505744474916664</v>
      </c>
      <c r="AE27" s="5">
        <v>15</v>
      </c>
      <c r="AF27" s="124" t="s">
        <v>27</v>
      </c>
      <c r="AG27" s="125"/>
      <c r="AH27" s="125"/>
      <c r="AI27" s="126"/>
      <c r="AJ27" s="14" t="s">
        <v>53</v>
      </c>
      <c r="AK27" s="20" t="s">
        <v>78</v>
      </c>
      <c r="AL27" s="33">
        <f xml:space="preserve"> AL19+AL20*((AL23/100)^2)</f>
        <v>4.9505744474916664</v>
      </c>
    </row>
    <row r="28" spans="2:38" ht="15.75" thickBot="1" x14ac:dyDescent="0.3">
      <c r="B28" s="6">
        <v>16</v>
      </c>
      <c r="C28" s="101" t="s">
        <v>28</v>
      </c>
      <c r="D28" s="102"/>
      <c r="E28" s="102"/>
      <c r="F28" s="103"/>
      <c r="G28" s="7" t="s">
        <v>29</v>
      </c>
      <c r="H28" s="7" t="s">
        <v>21</v>
      </c>
      <c r="I28" s="34">
        <f xml:space="preserve"> 100*(((I23/100)*I13*H4)/((I23/100)*I13*H4+I19+I20*((I23/100)^2)))</f>
        <v>98.438714546500307</v>
      </c>
      <c r="K28" s="6">
        <v>16</v>
      </c>
      <c r="L28" s="101" t="s">
        <v>28</v>
      </c>
      <c r="M28" s="102"/>
      <c r="N28" s="102"/>
      <c r="O28" s="103"/>
      <c r="P28" s="7" t="s">
        <v>29</v>
      </c>
      <c r="Q28" s="7" t="s">
        <v>21</v>
      </c>
      <c r="R28" s="34">
        <f xml:space="preserve"> 100*(((R23/100)*R13*H3)/((R23/100)*R13*H3+R19+R20*((R23/100)^2)))</f>
        <v>98.237197420646183</v>
      </c>
      <c r="U28" s="6">
        <v>16</v>
      </c>
      <c r="V28" s="101" t="s">
        <v>28</v>
      </c>
      <c r="W28" s="102"/>
      <c r="X28" s="102"/>
      <c r="Y28" s="103"/>
      <c r="Z28" s="7" t="s">
        <v>29</v>
      </c>
      <c r="AA28" s="7" t="s">
        <v>21</v>
      </c>
      <c r="AB28" s="34">
        <f xml:space="preserve"> 100*(((AB23/100)*AB13*H3)/((AB23/100)*AB13*H3+AB19+AB20*((AB23/100)^2)))</f>
        <v>98.237197420646183</v>
      </c>
      <c r="AE28" s="6">
        <v>16</v>
      </c>
      <c r="AF28" s="101" t="s">
        <v>28</v>
      </c>
      <c r="AG28" s="102"/>
      <c r="AH28" s="102"/>
      <c r="AI28" s="103"/>
      <c r="AJ28" s="7" t="s">
        <v>29</v>
      </c>
      <c r="AK28" s="7" t="s">
        <v>21</v>
      </c>
      <c r="AL28" s="34">
        <f xml:space="preserve"> 100*(((AL23/100)*AL13*H3)/((AL23/100)*AL13*H3+AL19+AL20*((AL23/100)^2)))</f>
        <v>98.237197420646183</v>
      </c>
    </row>
    <row r="29" spans="2:38" ht="15.75" thickTop="1" x14ac:dyDescent="0.25"/>
    <row r="31" spans="2:38" ht="15.75" thickBot="1" x14ac:dyDescent="0.3"/>
    <row r="32" spans="2:38" ht="15.75" thickBot="1" x14ac:dyDescent="0.3">
      <c r="B32" s="96" t="s">
        <v>66</v>
      </c>
      <c r="C32" s="97"/>
      <c r="D32" s="97"/>
      <c r="E32" s="97"/>
      <c r="F32" s="97"/>
      <c r="G32" s="97"/>
      <c r="H32" s="97"/>
      <c r="I32" s="97"/>
      <c r="J32" s="98"/>
    </row>
    <row r="33" spans="2:25" x14ac:dyDescent="0.25">
      <c r="B33" s="65" t="s">
        <v>1</v>
      </c>
      <c r="C33" s="65" t="s">
        <v>11</v>
      </c>
      <c r="D33" s="65" t="s">
        <v>14</v>
      </c>
      <c r="E33" s="65" t="s">
        <v>20</v>
      </c>
      <c r="F33" s="65" t="s">
        <v>23</v>
      </c>
    </row>
    <row r="34" spans="2:25" ht="15" customHeight="1" x14ac:dyDescent="0.25">
      <c r="B34" s="18" t="s">
        <v>2</v>
      </c>
      <c r="C34" s="18" t="s">
        <v>12</v>
      </c>
      <c r="D34" s="18" t="s">
        <v>12</v>
      </c>
      <c r="E34" s="18" t="s">
        <v>21</v>
      </c>
      <c r="F34" s="19" t="s">
        <v>21</v>
      </c>
    </row>
    <row r="35" spans="2:25" ht="15" customHeight="1" x14ac:dyDescent="0.25">
      <c r="B35" s="59" t="s">
        <v>67</v>
      </c>
      <c r="C35" s="60">
        <v>60</v>
      </c>
      <c r="D35" s="60">
        <v>260</v>
      </c>
      <c r="E35" s="61">
        <v>0.9</v>
      </c>
      <c r="F35" s="59">
        <v>12</v>
      </c>
    </row>
    <row r="36" spans="2:25" x14ac:dyDescent="0.25">
      <c r="B36" s="62" t="s">
        <v>68</v>
      </c>
      <c r="C36" s="63">
        <v>52</v>
      </c>
      <c r="D36" s="63">
        <v>180</v>
      </c>
      <c r="E36" s="64">
        <v>1</v>
      </c>
      <c r="F36" s="62">
        <v>12</v>
      </c>
    </row>
    <row r="37" spans="2:25" x14ac:dyDescent="0.25">
      <c r="B37" s="59" t="s">
        <v>69</v>
      </c>
      <c r="C37" s="60">
        <v>30</v>
      </c>
      <c r="D37" s="60">
        <v>130</v>
      </c>
      <c r="E37" s="61">
        <v>1</v>
      </c>
      <c r="F37" s="59">
        <v>11</v>
      </c>
    </row>
    <row r="38" spans="2:25" x14ac:dyDescent="0.25">
      <c r="B38" s="62" t="s">
        <v>71</v>
      </c>
      <c r="C38" s="63">
        <v>28</v>
      </c>
      <c r="D38" s="63">
        <v>97</v>
      </c>
      <c r="E38" s="64">
        <v>1.2</v>
      </c>
      <c r="F38" s="62">
        <v>11</v>
      </c>
    </row>
    <row r="39" spans="2:25" x14ac:dyDescent="0.25">
      <c r="B39" s="59" t="s">
        <v>70</v>
      </c>
      <c r="C39" s="60">
        <v>19</v>
      </c>
      <c r="D39" s="60">
        <v>69</v>
      </c>
      <c r="E39" s="61">
        <v>1.3</v>
      </c>
      <c r="F39" s="59">
        <v>11</v>
      </c>
    </row>
    <row r="40" spans="2:25" x14ac:dyDescent="0.25">
      <c r="B40" s="62" t="s">
        <v>72</v>
      </c>
      <c r="C40" s="63">
        <v>12.4</v>
      </c>
      <c r="D40" s="63">
        <v>60</v>
      </c>
      <c r="E40" s="64">
        <v>2</v>
      </c>
      <c r="F40" s="62">
        <v>8</v>
      </c>
    </row>
    <row r="41" spans="2:25" x14ac:dyDescent="0.25">
      <c r="B41" s="59" t="s">
        <v>73</v>
      </c>
      <c r="C41" s="60">
        <v>8.9</v>
      </c>
      <c r="D41" s="60">
        <v>43.5</v>
      </c>
      <c r="E41" s="61">
        <v>2</v>
      </c>
      <c r="F41" s="59">
        <v>7</v>
      </c>
    </row>
    <row r="42" spans="2:25" x14ac:dyDescent="0.25">
      <c r="B42" s="62" t="s">
        <v>74</v>
      </c>
      <c r="C42" s="62">
        <v>4.3499999999999996</v>
      </c>
      <c r="D42" s="62">
        <v>20.2</v>
      </c>
      <c r="E42" s="62">
        <v>2</v>
      </c>
      <c r="F42" s="62">
        <v>6</v>
      </c>
    </row>
    <row r="43" spans="2:25" x14ac:dyDescent="0.25">
      <c r="B43" s="59" t="s">
        <v>75</v>
      </c>
      <c r="C43" s="60">
        <v>2.8</v>
      </c>
      <c r="D43" s="60">
        <v>13.9</v>
      </c>
      <c r="E43" s="61">
        <v>2</v>
      </c>
      <c r="F43" s="59">
        <v>6</v>
      </c>
    </row>
    <row r="44" spans="2:25" x14ac:dyDescent="0.25">
      <c r="B44" s="62">
        <v>800</v>
      </c>
      <c r="C44" s="62">
        <v>2.37</v>
      </c>
      <c r="D44" s="62">
        <v>11.59</v>
      </c>
      <c r="E44" s="62">
        <v>2.2000000000000002</v>
      </c>
      <c r="F44" s="62">
        <v>6</v>
      </c>
      <c r="T44" s="69"/>
      <c r="U44" s="69"/>
      <c r="V44" s="69"/>
      <c r="W44" s="69"/>
      <c r="X44" s="70"/>
      <c r="Y44" s="50"/>
    </row>
    <row r="45" spans="2:25" x14ac:dyDescent="0.25">
      <c r="B45" s="59">
        <v>630</v>
      </c>
      <c r="C45" s="60">
        <v>1.92</v>
      </c>
      <c r="D45" s="60">
        <v>9.7200000000000006</v>
      </c>
      <c r="E45" s="61">
        <v>2.4</v>
      </c>
      <c r="F45" s="59">
        <v>6</v>
      </c>
      <c r="T45" s="69"/>
      <c r="U45" s="69"/>
      <c r="V45" s="69"/>
      <c r="W45" s="69"/>
      <c r="X45" s="71"/>
      <c r="Y45" s="50"/>
    </row>
    <row r="46" spans="2:25" x14ac:dyDescent="0.25">
      <c r="B46" s="62">
        <v>400</v>
      </c>
      <c r="C46" s="62">
        <v>1.47</v>
      </c>
      <c r="D46" s="62">
        <v>6.85</v>
      </c>
      <c r="E46" s="62">
        <v>2.65</v>
      </c>
      <c r="F46" s="62">
        <v>6</v>
      </c>
      <c r="T46" s="72"/>
      <c r="U46" s="69"/>
      <c r="V46" s="69"/>
      <c r="W46" s="69"/>
      <c r="X46" s="73"/>
      <c r="Y46" s="50"/>
    </row>
    <row r="47" spans="2:25" x14ac:dyDescent="0.25">
      <c r="B47" s="59">
        <v>250</v>
      </c>
      <c r="C47" s="60">
        <v>1.1000000000000001</v>
      </c>
      <c r="D47" s="60">
        <v>5.04</v>
      </c>
      <c r="E47" s="61">
        <v>2.9</v>
      </c>
      <c r="F47" s="59">
        <v>6</v>
      </c>
      <c r="T47" s="74"/>
      <c r="U47" s="74"/>
      <c r="V47" s="74"/>
      <c r="W47" s="74"/>
      <c r="X47" s="75"/>
      <c r="Y47" s="76"/>
    </row>
    <row r="48" spans="2:25" x14ac:dyDescent="0.25">
      <c r="B48" s="62">
        <v>160</v>
      </c>
      <c r="C48" s="62">
        <v>0.89</v>
      </c>
      <c r="D48" s="62">
        <v>3.72</v>
      </c>
      <c r="E48" s="62">
        <v>3.15</v>
      </c>
      <c r="F48" s="62">
        <v>4</v>
      </c>
      <c r="T48" s="74"/>
      <c r="U48" s="74"/>
      <c r="V48" s="74"/>
      <c r="W48" s="74"/>
      <c r="X48" s="75"/>
      <c r="Y48" s="76"/>
    </row>
    <row r="49" spans="2:13" x14ac:dyDescent="0.25">
      <c r="B49" s="59">
        <v>100</v>
      </c>
      <c r="C49" s="60">
        <v>0.6</v>
      </c>
      <c r="D49" s="60">
        <v>2.76</v>
      </c>
      <c r="E49" s="61">
        <v>3.3</v>
      </c>
      <c r="F49" s="59">
        <v>4</v>
      </c>
    </row>
    <row r="50" spans="2:13" x14ac:dyDescent="0.25">
      <c r="B50" s="62">
        <v>63</v>
      </c>
      <c r="C50" s="62">
        <v>0.25</v>
      </c>
      <c r="D50" s="62">
        <v>1.35</v>
      </c>
      <c r="E50" s="62">
        <v>3.3</v>
      </c>
      <c r="F50" s="62">
        <v>4</v>
      </c>
    </row>
    <row r="51" spans="2:13" x14ac:dyDescent="0.25">
      <c r="B51" s="59">
        <v>40</v>
      </c>
      <c r="C51" s="60">
        <v>0.185</v>
      </c>
      <c r="D51" s="60">
        <v>1</v>
      </c>
      <c r="E51" s="61">
        <v>3.3</v>
      </c>
      <c r="F51" s="59">
        <v>4</v>
      </c>
    </row>
    <row r="52" spans="2:13" x14ac:dyDescent="0.25">
      <c r="B52" s="62">
        <v>25</v>
      </c>
      <c r="C52" s="62">
        <v>0.13</v>
      </c>
      <c r="D52" s="62">
        <v>0.75</v>
      </c>
      <c r="E52" s="62">
        <v>3.3</v>
      </c>
      <c r="F52" s="62">
        <v>4</v>
      </c>
    </row>
    <row r="53" spans="2:13" x14ac:dyDescent="0.25">
      <c r="B53" s="59">
        <v>16</v>
      </c>
      <c r="C53" s="60">
        <v>8.5000000000000006E-2</v>
      </c>
      <c r="D53" s="60">
        <v>0.46500000000000002</v>
      </c>
      <c r="E53" s="61">
        <v>4</v>
      </c>
      <c r="F53" s="59">
        <v>4</v>
      </c>
      <c r="H53" s="69"/>
      <c r="I53" s="69"/>
      <c r="J53" s="69"/>
      <c r="K53" s="69"/>
      <c r="L53" s="70"/>
      <c r="M53" s="76"/>
    </row>
    <row r="54" spans="2:13" x14ac:dyDescent="0.25">
      <c r="B54" s="62">
        <v>2</v>
      </c>
      <c r="C54" s="62">
        <v>8.0000000000000002E-3</v>
      </c>
      <c r="D54" s="62">
        <v>4.2999999999999997E-2</v>
      </c>
      <c r="E54" s="62">
        <v>0.375</v>
      </c>
      <c r="F54" s="62">
        <v>0</v>
      </c>
      <c r="H54" s="69"/>
      <c r="I54" s="69"/>
      <c r="J54" s="69"/>
      <c r="K54" s="69"/>
      <c r="L54" s="71"/>
      <c r="M54" s="76"/>
    </row>
    <row r="55" spans="2:13" x14ac:dyDescent="0.25">
      <c r="C55" s="17"/>
      <c r="D55" s="17"/>
      <c r="H55" s="72"/>
      <c r="I55" s="69"/>
      <c r="J55" s="69"/>
      <c r="K55" s="69"/>
      <c r="L55" s="73"/>
      <c r="M55" s="76"/>
    </row>
    <row r="56" spans="2:13" x14ac:dyDescent="0.25">
      <c r="H56" s="74"/>
      <c r="I56" s="74"/>
      <c r="J56" s="74"/>
      <c r="K56" s="74"/>
      <c r="L56" s="75"/>
      <c r="M56" s="76"/>
    </row>
    <row r="57" spans="2:13" x14ac:dyDescent="0.25">
      <c r="H57" s="74"/>
      <c r="I57" s="74"/>
      <c r="J57" s="74"/>
      <c r="K57" s="74"/>
      <c r="L57" s="75"/>
      <c r="M57" s="76"/>
    </row>
    <row r="60" spans="2:13" ht="18.75" x14ac:dyDescent="0.25">
      <c r="G60" s="105" t="s">
        <v>81</v>
      </c>
      <c r="H60" s="105"/>
      <c r="I60" s="105"/>
      <c r="J60" s="105"/>
      <c r="K60" s="105"/>
      <c r="L60" s="77" t="s">
        <v>44</v>
      </c>
      <c r="M60" s="77" t="s">
        <v>60</v>
      </c>
    </row>
    <row r="61" spans="2:13" x14ac:dyDescent="0.25">
      <c r="G61" s="93" t="s">
        <v>55</v>
      </c>
      <c r="H61" s="93"/>
      <c r="I61" s="93"/>
      <c r="J61" s="93"/>
      <c r="K61" s="10" t="s">
        <v>61</v>
      </c>
      <c r="L61" s="78">
        <f xml:space="preserve"> M5</f>
        <v>2081.62433124777</v>
      </c>
      <c r="M61" s="79">
        <f>L61/L61</f>
        <v>1</v>
      </c>
    </row>
    <row r="62" spans="2:13" x14ac:dyDescent="0.25">
      <c r="G62" s="104" t="s">
        <v>56</v>
      </c>
      <c r="H62" s="104"/>
      <c r="I62" s="104"/>
      <c r="J62" s="104"/>
      <c r="K62" s="80" t="s">
        <v>62</v>
      </c>
      <c r="L62" s="81">
        <f xml:space="preserve"> J5</f>
        <v>764.7430132731065</v>
      </c>
      <c r="M62" s="82">
        <f xml:space="preserve"> L62/L61</f>
        <v>0.36737801427152961</v>
      </c>
    </row>
    <row r="63" spans="2:13" ht="15" customHeight="1" x14ac:dyDescent="0.25">
      <c r="G63" s="93" t="s">
        <v>57</v>
      </c>
      <c r="H63" s="93"/>
      <c r="I63" s="93"/>
      <c r="J63" s="93"/>
      <c r="K63" s="83" t="s">
        <v>63</v>
      </c>
      <c r="L63" s="84">
        <f xml:space="preserve"> K5</f>
        <v>776.60954923009456</v>
      </c>
      <c r="M63" s="85">
        <f>L63/L61</f>
        <v>0.3730786278639327</v>
      </c>
    </row>
    <row r="64" spans="2:13" x14ac:dyDescent="0.25">
      <c r="G64" s="104" t="s">
        <v>58</v>
      </c>
      <c r="H64" s="104"/>
      <c r="I64" s="104"/>
      <c r="J64" s="104"/>
      <c r="K64" s="86" t="s">
        <v>65</v>
      </c>
      <c r="L64" s="87">
        <f xml:space="preserve"> L5</f>
        <v>12.670646357042692</v>
      </c>
      <c r="M64" s="88">
        <f>L64/L61</f>
        <v>6.0869034661252428E-3</v>
      </c>
    </row>
    <row r="65" spans="7:13" ht="23.25" x14ac:dyDescent="0.25">
      <c r="G65" s="93" t="s">
        <v>59</v>
      </c>
      <c r="H65" s="93"/>
      <c r="I65" s="93"/>
      <c r="J65" s="93"/>
      <c r="K65" s="89" t="s">
        <v>64</v>
      </c>
      <c r="L65" s="90">
        <f xml:space="preserve"> I5</f>
        <v>527.60112238752606</v>
      </c>
      <c r="M65" s="91">
        <f>L65/L61</f>
        <v>0.25345645439841236</v>
      </c>
    </row>
    <row r="66" spans="7:13" x14ac:dyDescent="0.25">
      <c r="L66" s="92">
        <f xml:space="preserve"> SUM(L62:L65)</f>
        <v>2081.62433124777</v>
      </c>
    </row>
  </sheetData>
  <mergeCells count="78">
    <mergeCell ref="AF28:AI28"/>
    <mergeCell ref="V28:Y28"/>
    <mergeCell ref="AF13:AI13"/>
    <mergeCell ref="AF14:AI14"/>
    <mergeCell ref="AF15:AI15"/>
    <mergeCell ref="AF16:AI16"/>
    <mergeCell ref="AF17:AI17"/>
    <mergeCell ref="AF18:AI18"/>
    <mergeCell ref="AF19:AI19"/>
    <mergeCell ref="AF20:AI20"/>
    <mergeCell ref="AF21:AI21"/>
    <mergeCell ref="AF22:AI22"/>
    <mergeCell ref="AF23:AI23"/>
    <mergeCell ref="AF24:AI24"/>
    <mergeCell ref="AF25:AI25"/>
    <mergeCell ref="AF26:AI26"/>
    <mergeCell ref="AF27:AI27"/>
    <mergeCell ref="V13:Y13"/>
    <mergeCell ref="V14:Y14"/>
    <mergeCell ref="V15:Y15"/>
    <mergeCell ref="V16:Y16"/>
    <mergeCell ref="V17:Y17"/>
    <mergeCell ref="V18:Y18"/>
    <mergeCell ref="V19:Y19"/>
    <mergeCell ref="V20:Y20"/>
    <mergeCell ref="V21:Y21"/>
    <mergeCell ref="V22:Y22"/>
    <mergeCell ref="V23:Y23"/>
    <mergeCell ref="V24:Y24"/>
    <mergeCell ref="V25:Y25"/>
    <mergeCell ref="V27:Y27"/>
    <mergeCell ref="V26:Y26"/>
    <mergeCell ref="L21:O21"/>
    <mergeCell ref="C25:F25"/>
    <mergeCell ref="C21:F21"/>
    <mergeCell ref="C22:F22"/>
    <mergeCell ref="L28:O28"/>
    <mergeCell ref="L22:O22"/>
    <mergeCell ref="L23:O23"/>
    <mergeCell ref="L24:O24"/>
    <mergeCell ref="L25:O25"/>
    <mergeCell ref="L26:O26"/>
    <mergeCell ref="L27:O27"/>
    <mergeCell ref="C23:F23"/>
    <mergeCell ref="C26:F26"/>
    <mergeCell ref="C27:F27"/>
    <mergeCell ref="C24:F24"/>
    <mergeCell ref="AE12:AL12"/>
    <mergeCell ref="C13:F13"/>
    <mergeCell ref="L13:O13"/>
    <mergeCell ref="C14:F14"/>
    <mergeCell ref="C15:F15"/>
    <mergeCell ref="L14:O14"/>
    <mergeCell ref="L15:O15"/>
    <mergeCell ref="U12:AB12"/>
    <mergeCell ref="K12:R12"/>
    <mergeCell ref="B12:I12"/>
    <mergeCell ref="L16:O16"/>
    <mergeCell ref="L17:O17"/>
    <mergeCell ref="L18:O18"/>
    <mergeCell ref="L19:O19"/>
    <mergeCell ref="L20:O20"/>
    <mergeCell ref="G65:J65"/>
    <mergeCell ref="G1:G2"/>
    <mergeCell ref="H1:H2"/>
    <mergeCell ref="B32:J32"/>
    <mergeCell ref="B1:B2"/>
    <mergeCell ref="C28:F28"/>
    <mergeCell ref="G61:J61"/>
    <mergeCell ref="G62:J62"/>
    <mergeCell ref="G60:K60"/>
    <mergeCell ref="G63:J63"/>
    <mergeCell ref="G64:J64"/>
    <mergeCell ref="C16:F16"/>
    <mergeCell ref="C17:F17"/>
    <mergeCell ref="C18:F18"/>
    <mergeCell ref="C19:F19"/>
    <mergeCell ref="C20:F20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8"/>
  <sheetViews>
    <sheetView zoomScale="66" zoomScaleNormal="66" workbookViewId="0">
      <selection activeCell="I13" sqref="I13"/>
    </sheetView>
  </sheetViews>
  <sheetFormatPr defaultRowHeight="15" x14ac:dyDescent="0.25"/>
  <cols>
    <col min="6" max="6" width="24.85546875" customWidth="1"/>
    <col min="7" max="7" width="14.7109375" customWidth="1"/>
    <col min="8" max="8" width="12" customWidth="1"/>
    <col min="9" max="9" width="12.7109375" customWidth="1"/>
  </cols>
  <sheetData>
    <row r="2" spans="3:9" ht="18.75" x14ac:dyDescent="0.25">
      <c r="C2" s="105" t="s">
        <v>81</v>
      </c>
      <c r="D2" s="105"/>
      <c r="E2" s="105"/>
      <c r="F2" s="105"/>
      <c r="G2" s="105"/>
      <c r="H2" s="77" t="s">
        <v>44</v>
      </c>
      <c r="I2" s="77" t="s">
        <v>60</v>
      </c>
    </row>
    <row r="3" spans="3:9" x14ac:dyDescent="0.25">
      <c r="C3" s="93" t="s">
        <v>55</v>
      </c>
      <c r="D3" s="93"/>
      <c r="E3" s="93"/>
      <c r="F3" s="93"/>
      <c r="G3" s="10" t="s">
        <v>61</v>
      </c>
      <c r="H3" s="78">
        <v>2081.62433124777</v>
      </c>
      <c r="I3" s="79">
        <f>H3/H3</f>
        <v>1</v>
      </c>
    </row>
    <row r="4" spans="3:9" x14ac:dyDescent="0.25">
      <c r="C4" s="104" t="s">
        <v>56</v>
      </c>
      <c r="D4" s="104"/>
      <c r="E4" s="104"/>
      <c r="F4" s="104"/>
      <c r="G4" s="80" t="s">
        <v>62</v>
      </c>
      <c r="H4" s="81">
        <v>764.7430132731065</v>
      </c>
      <c r="I4" s="82">
        <f xml:space="preserve"> H4/H3</f>
        <v>0.36737801427152961</v>
      </c>
    </row>
    <row r="5" spans="3:9" x14ac:dyDescent="0.25">
      <c r="C5" s="93" t="s">
        <v>57</v>
      </c>
      <c r="D5" s="93"/>
      <c r="E5" s="93"/>
      <c r="F5" s="93"/>
      <c r="G5" s="83" t="s">
        <v>63</v>
      </c>
      <c r="H5" s="84">
        <v>776.60954923009456</v>
      </c>
      <c r="I5" s="85">
        <f>H5/H3</f>
        <v>0.3730786278639327</v>
      </c>
    </row>
    <row r="6" spans="3:9" x14ac:dyDescent="0.25">
      <c r="C6" s="104" t="s">
        <v>58</v>
      </c>
      <c r="D6" s="104"/>
      <c r="E6" s="104"/>
      <c r="F6" s="104"/>
      <c r="G6" s="86" t="s">
        <v>65</v>
      </c>
      <c r="H6" s="87">
        <v>12.670646357042692</v>
      </c>
      <c r="I6" s="88">
        <f>H6/H3</f>
        <v>6.0869034661252428E-3</v>
      </c>
    </row>
    <row r="7" spans="3:9" ht="23.25" x14ac:dyDescent="0.25">
      <c r="C7" s="93" t="s">
        <v>59</v>
      </c>
      <c r="D7" s="93"/>
      <c r="E7" s="93"/>
      <c r="F7" s="93"/>
      <c r="G7" s="89" t="s">
        <v>64</v>
      </c>
      <c r="H7" s="90">
        <v>527.60112238752606</v>
      </c>
      <c r="I7" s="91">
        <f>H7/H3</f>
        <v>0.25345645439841236</v>
      </c>
    </row>
    <row r="8" spans="3:9" x14ac:dyDescent="0.25">
      <c r="H8" s="92">
        <f>SUM(H4:H7)</f>
        <v>2081.62433124777</v>
      </c>
    </row>
  </sheetData>
  <mergeCells count="6">
    <mergeCell ref="C7:F7"/>
    <mergeCell ref="C2:G2"/>
    <mergeCell ref="C3:F3"/>
    <mergeCell ref="C4:F4"/>
    <mergeCell ref="C5:F5"/>
    <mergeCell ref="C6:F6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Pierderi_Trafo</vt:lpstr>
      <vt:lpstr>Diagrama_Sankey_final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Dr Muntian</cp:lastModifiedBy>
  <dcterms:created xsi:type="dcterms:W3CDTF">2020-11-25T14:02:50Z</dcterms:created>
  <dcterms:modified xsi:type="dcterms:W3CDTF">2022-12-17T21:49:42Z</dcterms:modified>
</cp:coreProperties>
</file>