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om\Downloads\"/>
    </mc:Choice>
  </mc:AlternateContent>
  <xr:revisionPtr revIDLastSave="0" documentId="13_ncr:1_{3890A62E-1098-4FDA-B834-0F3CBA9F3DE6}" xr6:coauthVersionLast="47" xr6:coauthVersionMax="47" xr10:uidLastSave="{00000000-0000-0000-0000-000000000000}"/>
  <bookViews>
    <workbookView xWindow="-120" yWindow="-120" windowWidth="20730" windowHeight="11160" xr2:uid="{A2285729-4A93-4636-A903-3DB8A7022C9A}"/>
  </bookViews>
  <sheets>
    <sheet name="POISSON NAS APOS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12" i="1"/>
  <c r="M13" i="1"/>
  <c r="M12" i="1"/>
  <c r="L10" i="1"/>
  <c r="M10" i="1"/>
  <c r="L9" i="1"/>
  <c r="M9" i="1"/>
  <c r="L5" i="1"/>
  <c r="L6" i="1"/>
  <c r="K5" i="1"/>
  <c r="K6" i="1"/>
  <c r="J5" i="1"/>
  <c r="J6" i="1"/>
  <c r="C37" i="1"/>
  <c r="C33" i="1"/>
  <c r="H38" i="1"/>
  <c r="G38" i="1"/>
  <c r="F38" i="1"/>
  <c r="E38" i="1"/>
  <c r="D38" i="1"/>
  <c r="C38" i="1"/>
  <c r="B38" i="1"/>
  <c r="H37" i="1"/>
  <c r="G37" i="1"/>
  <c r="F37" i="1"/>
  <c r="E37" i="1"/>
  <c r="D37" i="1"/>
  <c r="B37" i="1"/>
  <c r="H36" i="1"/>
  <c r="G36" i="1"/>
  <c r="F36" i="1"/>
  <c r="E36" i="1"/>
  <c r="D36" i="1"/>
  <c r="C36" i="1"/>
  <c r="B36" i="1"/>
  <c r="H35" i="1"/>
  <c r="G35" i="1"/>
  <c r="F35" i="1"/>
  <c r="E35" i="1"/>
  <c r="D35" i="1"/>
  <c r="C35" i="1"/>
  <c r="B35" i="1"/>
  <c r="H34" i="1"/>
  <c r="G34" i="1"/>
  <c r="F34" i="1"/>
  <c r="E34" i="1"/>
  <c r="D34" i="1"/>
  <c r="C34" i="1"/>
  <c r="B34" i="1"/>
  <c r="H33" i="1"/>
  <c r="G33" i="1"/>
  <c r="F33" i="1"/>
  <c r="E33" i="1"/>
  <c r="D33" i="1"/>
  <c r="B33" i="1"/>
  <c r="H32" i="1"/>
  <c r="G32" i="1"/>
  <c r="F32" i="1"/>
  <c r="E32" i="1"/>
  <c r="D32" i="1"/>
  <c r="C32" i="1"/>
  <c r="H23" i="1"/>
  <c r="H24" i="1"/>
  <c r="H25" i="1"/>
  <c r="H26" i="1"/>
  <c r="H27" i="1"/>
  <c r="H22" i="1"/>
  <c r="G22" i="1"/>
  <c r="G23" i="1"/>
  <c r="G24" i="1"/>
  <c r="G25" i="1"/>
  <c r="G26" i="1"/>
  <c r="G27" i="1"/>
  <c r="B26" i="1"/>
  <c r="B25" i="1"/>
  <c r="B24" i="1"/>
  <c r="O20" i="1"/>
  <c r="N20" i="1" s="1"/>
  <c r="L20" i="1"/>
  <c r="K20" i="1" s="1"/>
  <c r="G15" i="1"/>
  <c r="G10" i="1"/>
  <c r="B23" i="1" s="1"/>
  <c r="G11" i="1"/>
  <c r="O24" i="1" s="1"/>
  <c r="N24" i="1" s="1"/>
  <c r="G12" i="1"/>
  <c r="O26" i="1" s="1"/>
  <c r="N26" i="1" s="1"/>
  <c r="G13" i="1"/>
  <c r="G14" i="1"/>
  <c r="B27" i="1" s="1"/>
  <c r="G9" i="1"/>
  <c r="B22" i="1" s="1"/>
  <c r="D9" i="1"/>
  <c r="C21" i="1" s="1" a="1"/>
  <c r="D10" i="1"/>
  <c r="L22" i="1" s="1"/>
  <c r="D11" i="1"/>
  <c r="L25" i="1" s="1"/>
  <c r="D12" i="1"/>
  <c r="L26" i="1" s="1"/>
  <c r="K26" i="1" s="1"/>
  <c r="D13" i="1"/>
  <c r="D14" i="1"/>
  <c r="C21" i="1" l="1"/>
  <c r="E23" i="1"/>
  <c r="D25" i="1"/>
  <c r="F26" i="1"/>
  <c r="F22" i="1"/>
  <c r="E24" i="1"/>
  <c r="D26" i="1"/>
  <c r="D24" i="1"/>
  <c r="F23" i="1"/>
  <c r="E25" i="1"/>
  <c r="D27" i="1"/>
  <c r="D23" i="1"/>
  <c r="E22" i="1"/>
  <c r="F24" i="1"/>
  <c r="E26" i="1"/>
  <c r="F25" i="1"/>
  <c r="E27" i="1"/>
  <c r="D22" i="1"/>
  <c r="F27" i="1"/>
  <c r="O22" i="1"/>
  <c r="N22" i="1" s="1"/>
  <c r="K22" i="1"/>
  <c r="K25" i="1"/>
  <c r="O25" i="1"/>
  <c r="N25" i="1" s="1"/>
  <c r="O21" i="1"/>
  <c r="N21" i="1" s="1"/>
  <c r="L23" i="1"/>
  <c r="K23" i="1" s="1"/>
  <c r="O23" i="1"/>
  <c r="N23" i="1" s="1"/>
  <c r="L24" i="1"/>
  <c r="K24" i="1" s="1"/>
  <c r="L21" i="1"/>
  <c r="K21" i="1" s="1"/>
  <c r="D15" i="1"/>
  <c r="C27" i="1"/>
  <c r="C22" i="1"/>
  <c r="C25" i="1"/>
  <c r="C26" i="1"/>
  <c r="C23" i="1"/>
  <c r="C2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<sst xmlns="http://schemas.openxmlformats.org/spreadsheetml/2006/main" count="53" uniqueCount="33">
  <si>
    <t>Expectativa de gols</t>
  </si>
  <si>
    <t>6&gt;</t>
  </si>
  <si>
    <t>Probabilidade</t>
  </si>
  <si>
    <t>VISITANTE</t>
  </si>
  <si>
    <t>MANDANTE</t>
  </si>
  <si>
    <t xml:space="preserve">BASTA PREENCHER A EXPECTATIVA DE GOLS </t>
  </si>
  <si>
    <t>COTAÇÃO JUSTA</t>
  </si>
  <si>
    <t>%</t>
  </si>
  <si>
    <t>Liverpool</t>
  </si>
  <si>
    <t>0 x 0</t>
  </si>
  <si>
    <t>0x0</t>
  </si>
  <si>
    <t>1x0</t>
  </si>
  <si>
    <t>0x1</t>
  </si>
  <si>
    <t>1x1</t>
  </si>
  <si>
    <t>2x0</t>
  </si>
  <si>
    <t>0x2</t>
  </si>
  <si>
    <t>2x1</t>
  </si>
  <si>
    <t>1x2</t>
  </si>
  <si>
    <t>2x2</t>
  </si>
  <si>
    <t>3x0</t>
  </si>
  <si>
    <t>0x3</t>
  </si>
  <si>
    <t>EMPATE</t>
  </si>
  <si>
    <t>VITORIA MANDANTE</t>
  </si>
  <si>
    <t>VITORIA VISITANTE</t>
  </si>
  <si>
    <t>Número de Gols</t>
  </si>
  <si>
    <t>Mancherter City</t>
  </si>
  <si>
    <t>Probabilidades</t>
  </si>
  <si>
    <t>PROBABILIDADE IMPLÍCITA</t>
  </si>
  <si>
    <t>MAIS DE 1,5 GOLS</t>
  </si>
  <si>
    <t>MENOS DE 1,5 GOLS</t>
  </si>
  <si>
    <t>MENOS DE 2,5 GOLS</t>
  </si>
  <si>
    <t>MAIS DE 2,5 GOLS</t>
  </si>
  <si>
    <t>CLIQUE NO BANNER ACIMA E ABRA SUA CONTA NO Betsul - Além de nós ajudar -VOCÊ GANHAR UM BÔNUS DE 100% ATÉ R$200 COM CUPOM "BOASVINDAS2022"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</si>
</sst>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1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AF9A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theme="0"/>
      </right>
      <top style="thick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auto="1"/>
      </top>
      <bottom style="thin">
        <color theme="0"/>
      </bottom>
      <diagonal/>
    </border>
    <border>
      <left style="thin">
        <color theme="0"/>
      </left>
      <right style="thick">
        <color auto="1"/>
      </right>
      <top style="thick">
        <color auto="1"/>
      </top>
      <bottom style="thin">
        <color theme="0"/>
      </bottom>
      <diagonal/>
    </border>
    <border>
      <left style="thick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auto="1"/>
      </right>
      <top style="thin">
        <color theme="0"/>
      </top>
      <bottom style="thin">
        <color theme="0"/>
      </bottom>
      <diagonal/>
    </border>
    <border>
      <left style="thick">
        <color auto="1"/>
      </left>
      <right style="thin">
        <color theme="0"/>
      </right>
      <top style="thin">
        <color theme="0"/>
      </top>
      <bottom style="thick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auto="1"/>
      </bottom>
      <diagonal/>
    </border>
    <border>
      <left style="thin">
        <color theme="0"/>
      </left>
      <right style="thick">
        <color auto="1"/>
      </right>
      <top style="thin">
        <color theme="0"/>
      </top>
      <bottom style="thick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10" fontId="0" fillId="0" borderId="6" xfId="2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0" fillId="0" borderId="8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0" fontId="0" fillId="3" borderId="10" xfId="2" applyNumberFormat="1" applyFont="1" applyFill="1" applyBorder="1" applyAlignment="1">
      <alignment horizontal="center" vertical="center" wrapText="1"/>
    </xf>
    <xf numFmtId="10" fontId="0" fillId="3" borderId="6" xfId="2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10" fontId="0" fillId="4" borderId="10" xfId="2" applyNumberFormat="1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10" fontId="0" fillId="5" borderId="6" xfId="2" applyNumberFormat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0" fontId="0" fillId="4" borderId="11" xfId="2" applyNumberFormat="1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10" fontId="0" fillId="5" borderId="8" xfId="2" applyNumberFormat="1" applyFont="1" applyFill="1" applyBorder="1" applyAlignment="1">
      <alignment horizontal="center" vertical="center" wrapText="1"/>
    </xf>
    <xf numFmtId="2" fontId="0" fillId="3" borderId="10" xfId="0" applyNumberFormat="1" applyFill="1" applyBorder="1" applyAlignment="1">
      <alignment horizontal="center" vertical="center" wrapText="1"/>
    </xf>
    <xf numFmtId="2" fontId="0" fillId="4" borderId="10" xfId="0" applyNumberFormat="1" applyFill="1" applyBorder="1" applyAlignment="1">
      <alignment horizontal="center" vertical="center" wrapText="1"/>
    </xf>
    <xf numFmtId="2" fontId="0" fillId="5" borderId="10" xfId="0" applyNumberFormat="1" applyFill="1" applyBorder="1" applyAlignment="1">
      <alignment horizontal="center" vertical="center" wrapText="1"/>
    </xf>
    <xf numFmtId="2" fontId="0" fillId="4" borderId="11" xfId="0" applyNumberFormat="1" applyFill="1" applyBorder="1" applyAlignment="1">
      <alignment horizontal="center" vertical="center" wrapText="1"/>
    </xf>
    <xf numFmtId="2" fontId="0" fillId="5" borderId="11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0" fontId="2" fillId="2" borderId="16" xfId="2" applyNumberFormat="1" applyFont="1" applyFill="1" applyBorder="1" applyAlignment="1">
      <alignment horizontal="center" vertical="center"/>
    </xf>
    <xf numFmtId="10" fontId="2" fillId="2" borderId="17" xfId="2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0" fontId="0" fillId="3" borderId="16" xfId="2" applyNumberFormat="1" applyFont="1" applyFill="1" applyBorder="1" applyAlignment="1">
      <alignment horizontal="center" vertical="center"/>
    </xf>
    <xf numFmtId="10" fontId="0" fillId="7" borderId="16" xfId="2" applyNumberFormat="1" applyFont="1" applyFill="1" applyBorder="1" applyAlignment="1">
      <alignment horizontal="center" vertical="center"/>
    </xf>
    <xf numFmtId="10" fontId="0" fillId="7" borderId="17" xfId="2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0" fontId="0" fillId="8" borderId="16" xfId="2" applyNumberFormat="1" applyFont="1" applyFill="1" applyBorder="1" applyAlignment="1">
      <alignment horizontal="center" vertical="center"/>
    </xf>
    <xf numFmtId="171" fontId="0" fillId="3" borderId="17" xfId="2" applyNumberFormat="1" applyFont="1" applyFill="1" applyBorder="1" applyAlignment="1">
      <alignment horizontal="center" vertical="center"/>
    </xf>
    <xf numFmtId="43" fontId="2" fillId="2" borderId="16" xfId="1" applyFont="1" applyFill="1" applyBorder="1" applyAlignment="1">
      <alignment horizontal="center" vertical="center"/>
    </xf>
    <xf numFmtId="43" fontId="2" fillId="2" borderId="17" xfId="1" applyFont="1" applyFill="1" applyBorder="1" applyAlignment="1">
      <alignment horizontal="center" vertical="center"/>
    </xf>
    <xf numFmtId="43" fontId="2" fillId="2" borderId="19" xfId="1" applyFont="1" applyFill="1" applyBorder="1" applyAlignment="1">
      <alignment horizontal="center" vertical="center"/>
    </xf>
    <xf numFmtId="43" fontId="0" fillId="3" borderId="16" xfId="1" applyNumberFormat="1" applyFont="1" applyFill="1" applyBorder="1" applyAlignment="1">
      <alignment horizontal="center" vertical="center"/>
    </xf>
    <xf numFmtId="43" fontId="0" fillId="7" borderId="16" xfId="1" applyNumberFormat="1" applyFont="1" applyFill="1" applyBorder="1" applyAlignment="1">
      <alignment horizontal="center" vertical="center"/>
    </xf>
    <xf numFmtId="43" fontId="0" fillId="7" borderId="17" xfId="1" applyNumberFormat="1" applyFont="1" applyFill="1" applyBorder="1" applyAlignment="1">
      <alignment horizontal="center" vertical="center"/>
    </xf>
    <xf numFmtId="43" fontId="0" fillId="5" borderId="16" xfId="1" applyNumberFormat="1" applyFont="1" applyFill="1" applyBorder="1" applyAlignment="1">
      <alignment horizontal="center" vertical="center"/>
    </xf>
    <xf numFmtId="43" fontId="0" fillId="5" borderId="19" xfId="1" applyNumberFormat="1" applyFont="1" applyFill="1" applyBorder="1" applyAlignment="1">
      <alignment horizontal="center" vertical="center"/>
    </xf>
    <xf numFmtId="43" fontId="0" fillId="3" borderId="20" xfId="1" applyNumberFormat="1" applyFont="1" applyFill="1" applyBorder="1" applyAlignment="1">
      <alignment horizontal="center" vertical="center"/>
    </xf>
    <xf numFmtId="10" fontId="0" fillId="0" borderId="0" xfId="0" applyNumberFormat="1"/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3" fontId="0" fillId="0" borderId="5" xfId="1" applyNumberFormat="1" applyFont="1" applyBorder="1" applyAlignment="1">
      <alignment horizontal="center" vertical="center"/>
    </xf>
    <xf numFmtId="43" fontId="0" fillId="0" borderId="10" xfId="1" applyNumberFormat="1" applyFont="1" applyBorder="1" applyAlignment="1">
      <alignment horizontal="center" vertical="center"/>
    </xf>
    <xf numFmtId="43" fontId="0" fillId="0" borderId="6" xfId="1" applyNumberFormat="1" applyFon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43" fontId="0" fillId="0" borderId="11" xfId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FAA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DISTRIBUIÇÃO DE POISSON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0212057613781261E-2"/>
          <c:y val="0.16708333333333336"/>
          <c:w val="0.87813702871262078"/>
          <c:h val="0.72088764946048411"/>
        </c:manualLayout>
      </c:layout>
      <c:barChart>
        <c:barDir val="bar"/>
        <c:grouping val="clustered"/>
        <c:varyColors val="0"/>
        <c:ser>
          <c:idx val="1"/>
          <c:order val="0"/>
          <c:invertIfNegative val="0"/>
          <c:cat>
            <c:strRef>
              <c:f>'POISSON NAS APOSTAS'!$C$9:$C$15</c:f>
              <c:strCach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6&gt;</c:v>
                </c:pt>
              </c:strCache>
            </c:strRef>
          </c:cat>
          <c:val>
            <c:numRef>
              <c:f>'POISSON NAS APOSTAS'!$G$9:$G$15</c:f>
              <c:numCache>
                <c:formatCode>0.00%</c:formatCode>
                <c:ptCount val="7"/>
                <c:pt idx="0">
                  <c:v>0.36898473660914177</c:v>
                </c:pt>
                <c:pt idx="1">
                  <c:v>0.36787778239931435</c:v>
                </c:pt>
                <c:pt idx="2">
                  <c:v>0.18338707452605815</c:v>
                </c:pt>
                <c:pt idx="3">
                  <c:v>6.0945637767493337E-2</c:v>
                </c:pt>
                <c:pt idx="4">
                  <c:v>1.5190700213547712E-2</c:v>
                </c:pt>
                <c:pt idx="5">
                  <c:v>3.0290256225814147E-3</c:v>
                </c:pt>
                <c:pt idx="6">
                  <c:v>5.8504286186322751E-4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4C-45DD-8D6F-F481D31D73C6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'POISSON NAS APOSTAS'!$C$9:$C$15</c:f>
              <c:strCach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6&gt;</c:v>
                </c:pt>
              </c:strCache>
            </c:strRef>
          </c:cat>
          <c:val>
            <c:numRef>
              <c:f>'POISSON NAS APOSTAS'!$D$9:$D$15</c:f>
              <c:numCache>
                <c:formatCode>0.00%</c:formatCode>
                <c:ptCount val="7"/>
                <c:pt idx="0">
                  <c:v>0.29229257768085942</c:v>
                </c:pt>
                <c:pt idx="1">
                  <c:v>0.3595198705474571</c:v>
                </c:pt>
                <c:pt idx="2">
                  <c:v>0.22110472038668616</c:v>
                </c:pt>
                <c:pt idx="3">
                  <c:v>9.0652935358541312E-2</c:v>
                </c:pt>
                <c:pt idx="4">
                  <c:v>2.7875777622751466E-2</c:v>
                </c:pt>
                <c:pt idx="5">
                  <c:v>6.8574412951968519E-3</c:v>
                </c:pt>
                <c:pt idx="6">
                  <c:v>1.6966771085076271E-3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4C-45DD-8D6F-F481D31D7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74124496"/>
        <c:axId val="574124176"/>
      </c:barChart>
      <c:catAx>
        <c:axId val="57412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4124176"/>
        <c:crosses val="autoZero"/>
        <c:auto val="1"/>
        <c:lblAlgn val="ctr"/>
        <c:lblOffset val="100"/>
        <c:noMultiLvlLbl val="0"/>
      </c:catAx>
      <c:valAx>
        <c:axId val="5741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4124496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hyperlink" Target="https://apretailer.com.br/click/60a5909b2bfa8103735b37d2/169355/266179/subaccount" TargetMode="Externa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371474</xdr:colOff>
      <xdr:row>30</xdr:row>
      <xdr:rowOff>128587</xdr:rowOff>
    </xdr:from>
    <xdr:to>
      <xdr:col>16</xdr:col>
      <xdr:colOff>247649</xdr:colOff>
      <xdr:row>44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B00E68-F6A2-4986-A1A2-DF29DF65C0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</xdr:row>
      <xdr:rowOff>171450</xdr:rowOff>
    </xdr:from>
    <xdr:to>
      <xdr:col>1</xdr:col>
      <xdr:colOff>893445</xdr:colOff>
      <xdr:row>10</xdr:row>
      <xdr:rowOff>85725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ABDC9-0BF9-4877-8582-9EFFB1435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0"/>
          <a:ext cx="1931670" cy="1609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09B9-C647-41DD-ABCE-F95F3508F9DA}">
  <dimension ref="A1:O39"/>
  <sheetViews>
    <sheetView showGridLines="0" tabSelected="1" zoomScaleNormal="100" workbookViewId="0">
      <selection activeCell="H9" sqref="H9"/>
    </sheetView>
  </sheetViews>
  <sheetFormatPr defaultRowHeight="15" x14ac:dyDescent="0.25"/>
  <cols>
    <col min="1" max="1" width="15.5703125" bestFit="1" customWidth="1"/>
    <col min="2" max="2" width="14.42578125" bestFit="1" customWidth="1"/>
    <col min="3" max="3" width="18.28515625" bestFit="1" customWidth="1"/>
    <col min="4" max="4" width="14" customWidth="1"/>
    <col min="5" max="5" width="10.5703125" bestFit="1" customWidth="1"/>
    <col min="6" max="6" width="18.28515625" bestFit="1" customWidth="1"/>
    <col min="7" max="7" width="13.7109375" bestFit="1" customWidth="1"/>
    <col min="8" max="8" width="11.5703125" bestFit="1" customWidth="1"/>
    <col min="10" max="10" width="12.7109375" customWidth="1"/>
    <col min="11" max="11" width="9.85546875" customWidth="1"/>
    <col min="12" max="12" width="10.140625" customWidth="1"/>
    <col min="13" max="13" width="10.5703125" customWidth="1"/>
    <col min="14" max="14" width="10.140625" customWidth="1"/>
    <col min="15" max="15" width="7.7109375" bestFit="1" customWidth="1"/>
  </cols>
  <sheetData>
    <row r="1" spans="1:13" x14ac:dyDescent="0.25">
      <c r="C1" s="12" t="s">
        <v>5</v>
      </c>
      <c r="D1" s="12"/>
      <c r="E1" s="12"/>
      <c r="F1" s="12"/>
      <c r="G1" s="12"/>
    </row>
    <row r="2" spans="1:13" ht="15.75" thickBot="1" x14ac:dyDescent="0.3">
      <c r="C2" s="12"/>
      <c r="D2" s="12"/>
      <c r="E2" s="12"/>
      <c r="F2" s="12"/>
      <c r="G2" s="12"/>
    </row>
    <row r="3" spans="1:13" ht="15.75" thickTop="1" x14ac:dyDescent="0.25">
      <c r="C3" s="12"/>
      <c r="D3" s="12"/>
      <c r="E3" s="12"/>
      <c r="F3" s="12"/>
      <c r="G3" s="12"/>
      <c r="J3" s="66" t="s">
        <v>6</v>
      </c>
      <c r="K3" s="67"/>
      <c r="L3" s="68"/>
    </row>
    <row r="4" spans="1:13" ht="15.75" thickBot="1" x14ac:dyDescent="0.3">
      <c r="C4" s="4" t="s">
        <v>4</v>
      </c>
      <c r="D4" s="4"/>
      <c r="F4" s="4" t="s">
        <v>3</v>
      </c>
      <c r="G4" s="4"/>
      <c r="J4" s="5" t="s">
        <v>4</v>
      </c>
      <c r="K4" s="69" t="s">
        <v>21</v>
      </c>
      <c r="L4" s="70" t="s">
        <v>3</v>
      </c>
    </row>
    <row r="5" spans="1:13" ht="16.5" thickTop="1" thickBot="1" x14ac:dyDescent="0.3">
      <c r="C5" s="1" t="s">
        <v>0</v>
      </c>
      <c r="D5" s="9">
        <v>1.23</v>
      </c>
      <c r="F5" s="1" t="s">
        <v>0</v>
      </c>
      <c r="G5" s="9">
        <v>0.997</v>
      </c>
      <c r="J5" s="71">
        <f>1/J6</f>
        <v>2.4202017669075246</v>
      </c>
      <c r="K5" s="72">
        <f>1/K6</f>
        <v>3.4888457820912073</v>
      </c>
      <c r="L5" s="73">
        <f>1/L6</f>
        <v>3.3567991898908458</v>
      </c>
    </row>
    <row r="6" spans="1:13" ht="16.5" thickTop="1" thickBot="1" x14ac:dyDescent="0.3">
      <c r="J6" s="74">
        <f>SUM(D22:H22)+SUM(E23:H23)+SUM(F24:H24)+SUM(G25:H25)+H26</f>
        <v>0.41318869098991523</v>
      </c>
      <c r="K6" s="75">
        <f>C22+D23+E24+F25+G26+H27</f>
        <v>0.28662774523687945</v>
      </c>
      <c r="L6" s="76">
        <f>SUM(C23:C27)+SUM(D24:D27)+SUM(E25:E27)+SUM(F26:F27)+G27</f>
        <v>0.29790283643166554</v>
      </c>
    </row>
    <row r="7" spans="1:13" ht="16.5" thickTop="1" thickBot="1" x14ac:dyDescent="0.3"/>
    <row r="8" spans="1:13" ht="36.75" customHeight="1" thickTop="1" thickBot="1" x14ac:dyDescent="0.3">
      <c r="C8" s="10" t="s">
        <v>0</v>
      </c>
      <c r="D8" s="11" t="s">
        <v>2</v>
      </c>
      <c r="F8" s="10" t="s">
        <v>0</v>
      </c>
      <c r="G8" s="11" t="s">
        <v>2</v>
      </c>
    </row>
    <row r="9" spans="1:13" ht="15.75" thickTop="1" x14ac:dyDescent="0.25">
      <c r="C9" s="5">
        <v>0</v>
      </c>
      <c r="D9" s="6">
        <f>_xlfn.POISSON.DIST(C9,$D$5,FALSE)</f>
        <v>0.29229257768085942</v>
      </c>
      <c r="F9" s="5">
        <v>0</v>
      </c>
      <c r="G9" s="6">
        <f>_xlfn.POISSON.DIST(F9,$G$5,FALSE)</f>
        <v>0.36898473660914177</v>
      </c>
      <c r="J9" s="66" t="s">
        <v>29</v>
      </c>
      <c r="K9" s="67"/>
      <c r="L9" s="77">
        <f>1/M9</f>
        <v>2.0820486983444817</v>
      </c>
      <c r="M9" s="78">
        <f>SUM(C22:D23)</f>
        <v>0.48029616252258611</v>
      </c>
    </row>
    <row r="10" spans="1:13" ht="15.75" thickBot="1" x14ac:dyDescent="0.3">
      <c r="C10" s="5">
        <v>1</v>
      </c>
      <c r="D10" s="6">
        <f t="shared" ref="D10:D15" si="0">_xlfn.POISSON.DIST(C10,$D$5,FALSE)</f>
        <v>0.3595198705474571</v>
      </c>
      <c r="F10" s="5">
        <v>1</v>
      </c>
      <c r="G10" s="6">
        <f t="shared" ref="G10:G15" si="1">_xlfn.POISSON.DIST(F10,$G$5,FALSE)</f>
        <v>0.36787778239931435</v>
      </c>
      <c r="J10" s="80" t="s">
        <v>28</v>
      </c>
      <c r="K10" s="81"/>
      <c r="L10" s="79">
        <f>1/M10</f>
        <v>1.9241728228405848</v>
      </c>
      <c r="M10" s="76">
        <f>SUM(100%-M9)</f>
        <v>0.51970383747741389</v>
      </c>
    </row>
    <row r="11" spans="1:13" ht="16.5" thickTop="1" thickBot="1" x14ac:dyDescent="0.3">
      <c r="C11" s="5">
        <v>2</v>
      </c>
      <c r="D11" s="6">
        <f t="shared" si="0"/>
        <v>0.22110472038668616</v>
      </c>
      <c r="F11" s="5">
        <v>2</v>
      </c>
      <c r="G11" s="6">
        <f t="shared" si="1"/>
        <v>0.18338707452605815</v>
      </c>
    </row>
    <row r="12" spans="1:13" ht="15.75" thickTop="1" x14ac:dyDescent="0.25">
      <c r="A12" s="82" t="s">
        <v>32</v>
      </c>
      <c r="B12" s="82"/>
      <c r="C12" s="5">
        <v>3</v>
      </c>
      <c r="D12" s="6">
        <f t="shared" si="0"/>
        <v>9.0652935358541312E-2</v>
      </c>
      <c r="F12" s="5">
        <v>3</v>
      </c>
      <c r="G12" s="6">
        <f t="shared" si="1"/>
        <v>6.0945637767493337E-2</v>
      </c>
      <c r="J12" s="66" t="s">
        <v>30</v>
      </c>
      <c r="K12" s="67"/>
      <c r="L12" s="77">
        <f t="shared" ref="L12:L13" si="2">1/M12</f>
        <v>1.2448623447887432</v>
      </c>
      <c r="M12" s="78">
        <f>SUM(C22:E24)</f>
        <v>0.80330166960725513</v>
      </c>
    </row>
    <row r="13" spans="1:13" ht="15.75" thickBot="1" x14ac:dyDescent="0.3">
      <c r="A13" s="82"/>
      <c r="B13" s="82"/>
      <c r="C13" s="5">
        <v>4</v>
      </c>
      <c r="D13" s="6">
        <f t="shared" si="0"/>
        <v>2.7875777622751466E-2</v>
      </c>
      <c r="F13" s="5">
        <v>4</v>
      </c>
      <c r="G13" s="6">
        <f t="shared" si="1"/>
        <v>1.5190700213547712E-2</v>
      </c>
      <c r="J13" s="80" t="s">
        <v>31</v>
      </c>
      <c r="K13" s="81"/>
      <c r="L13" s="79">
        <f t="shared" si="2"/>
        <v>5.083927240273538</v>
      </c>
      <c r="M13" s="76">
        <f>100%-M12</f>
        <v>0.19669833039274487</v>
      </c>
    </row>
    <row r="14" spans="1:13" ht="15.75" thickTop="1" x14ac:dyDescent="0.25">
      <c r="A14" s="82"/>
      <c r="B14" s="82"/>
      <c r="C14" s="5">
        <v>5</v>
      </c>
      <c r="D14" s="6">
        <f t="shared" si="0"/>
        <v>6.8574412951968519E-3</v>
      </c>
      <c r="F14" s="5">
        <v>5</v>
      </c>
      <c r="G14" s="6">
        <f t="shared" si="1"/>
        <v>3.0290256225814147E-3</v>
      </c>
    </row>
    <row r="15" spans="1:13" ht="15.75" thickBot="1" x14ac:dyDescent="0.3">
      <c r="A15" s="82"/>
      <c r="B15" s="82"/>
      <c r="C15" s="7" t="s">
        <v>1</v>
      </c>
      <c r="D15" s="8">
        <f>1-SUM(D9:D14)</f>
        <v>1.6966771085076271E-3</v>
      </c>
      <c r="F15" s="7" t="s">
        <v>1</v>
      </c>
      <c r="G15" s="8">
        <f>1-SUM(G9:G14)</f>
        <v>5.8504286186322751E-4</v>
      </c>
    </row>
    <row r="16" spans="1:13" ht="15.75" thickTop="1" x14ac:dyDescent="0.25">
      <c r="A16" s="82"/>
      <c r="B16" s="82"/>
    </row>
    <row r="18" spans="1:15" ht="15.75" thickBot="1" x14ac:dyDescent="0.3">
      <c r="F18" s="65"/>
    </row>
    <row r="19" spans="1:15" ht="31.5" thickTop="1" thickBot="1" x14ac:dyDescent="0.3">
      <c r="A19" s="3" t="s">
        <v>27</v>
      </c>
      <c r="B19" s="3"/>
      <c r="C19" s="3"/>
      <c r="D19" s="3"/>
      <c r="E19" s="3"/>
      <c r="F19" s="3"/>
      <c r="G19" s="3"/>
      <c r="H19" s="3"/>
      <c r="J19" s="10" t="s">
        <v>4</v>
      </c>
      <c r="K19" s="13" t="s">
        <v>6</v>
      </c>
      <c r="L19" s="13" t="s">
        <v>7</v>
      </c>
      <c r="M19" s="13" t="s">
        <v>3</v>
      </c>
      <c r="N19" s="13" t="s">
        <v>6</v>
      </c>
      <c r="O19" s="14" t="s">
        <v>7</v>
      </c>
    </row>
    <row r="20" spans="1:15" ht="15.75" thickTop="1" x14ac:dyDescent="0.25">
      <c r="A20" s="41" t="s">
        <v>24</v>
      </c>
      <c r="B20" s="42" t="s">
        <v>3</v>
      </c>
      <c r="C20" s="43">
        <v>0</v>
      </c>
      <c r="D20" s="43">
        <v>1</v>
      </c>
      <c r="E20" s="43">
        <v>2</v>
      </c>
      <c r="F20" s="43">
        <v>3</v>
      </c>
      <c r="G20" s="43">
        <v>4</v>
      </c>
      <c r="H20" s="44">
        <v>5</v>
      </c>
      <c r="J20" s="15" t="s">
        <v>9</v>
      </c>
      <c r="K20" s="27">
        <f>1/L20</f>
        <v>9.2720082888244626</v>
      </c>
      <c r="L20" s="17">
        <f>(VLOOKUP(0,$C$9:$D$15,2,0)*VLOOKUP(0,$F$9:$G$15,2,0))/1</f>
        <v>0.10785149978837902</v>
      </c>
      <c r="M20" s="16" t="s">
        <v>10</v>
      </c>
      <c r="N20" s="27">
        <f>1/O20</f>
        <v>9.2720082888244626</v>
      </c>
      <c r="O20" s="18">
        <f>L20</f>
        <v>0.10785149978837902</v>
      </c>
    </row>
    <row r="21" spans="1:15" x14ac:dyDescent="0.25">
      <c r="A21" s="45" t="s">
        <v>4</v>
      </c>
      <c r="B21" s="46" t="s">
        <v>26</v>
      </c>
      <c r="C21" s="47" cm="1">
        <f t="array" ref="C21:H21">TRANSPOSE(D9:D14)</f>
        <v>0.29229257768085942</v>
      </c>
      <c r="D21" s="47">
        <v>0.3595198705474571</v>
      </c>
      <c r="E21" s="47">
        <v>0.22110472038668616</v>
      </c>
      <c r="F21" s="47">
        <v>9.0652935358541312E-2</v>
      </c>
      <c r="G21" s="47">
        <v>2.7875777622751466E-2</v>
      </c>
      <c r="H21" s="48">
        <v>6.8574412951968519E-3</v>
      </c>
      <c r="J21" s="19" t="s">
        <v>11</v>
      </c>
      <c r="K21" s="28">
        <f>1/L21</f>
        <v>7.5382181209954977</v>
      </c>
      <c r="L21" s="20">
        <f>(VLOOKUP(1,$C$9:$D$15,2,0)*VLOOKUP(0,$F$9:$G$15,2,0))/1</f>
        <v>0.1326573447397062</v>
      </c>
      <c r="M21" s="21" t="s">
        <v>12</v>
      </c>
      <c r="N21" s="29">
        <f>1/O21</f>
        <v>9.2999080128630514</v>
      </c>
      <c r="O21" s="22">
        <f>(VLOOKUP(1,$F$9:$G$15,2,0)*VLOOKUP(0,$C$9:$D$15,2,0))/1</f>
        <v>0.10752794528901388</v>
      </c>
    </row>
    <row r="22" spans="1:15" x14ac:dyDescent="0.25">
      <c r="A22" s="49">
        <v>0</v>
      </c>
      <c r="B22" s="47">
        <f>G9</f>
        <v>0.36898473660914177</v>
      </c>
      <c r="C22" s="50">
        <f>($C$21*B22)/1</f>
        <v>0.10785149978837902</v>
      </c>
      <c r="D22" s="51">
        <f>($D$21*B22)/1</f>
        <v>0.1326573447397062</v>
      </c>
      <c r="E22" s="51">
        <f>($E$21*B22)/1</f>
        <v>8.1584267014919332E-2</v>
      </c>
      <c r="F22" s="51">
        <f>($F$21*B22)/1</f>
        <v>3.3449549476116919E-2</v>
      </c>
      <c r="G22" s="51">
        <f>($G$21*B22)/1</f>
        <v>1.0285736463905957E-2</v>
      </c>
      <c r="H22" s="52">
        <f>($H$21*B22)/1</f>
        <v>2.5302911701208623E-3</v>
      </c>
      <c r="J22" s="15" t="s">
        <v>13</v>
      </c>
      <c r="K22" s="27">
        <f>1/L22</f>
        <v>7.5609008234658956</v>
      </c>
      <c r="L22" s="17">
        <f>(VLOOKUP(1,$C$9:$D$15,2,0)*VLOOKUP(1,$F$9:$G$15,2,0))/1</f>
        <v>0.13225937270548707</v>
      </c>
      <c r="M22" s="16" t="s">
        <v>13</v>
      </c>
      <c r="N22" s="27">
        <f>1/O22</f>
        <v>7.5609008234658956</v>
      </c>
      <c r="O22" s="18">
        <f>L22</f>
        <v>0.13225937270548707</v>
      </c>
    </row>
    <row r="23" spans="1:15" x14ac:dyDescent="0.25">
      <c r="A23" s="49">
        <v>1</v>
      </c>
      <c r="B23" s="47">
        <f t="shared" ref="B23:B27" si="3">G10</f>
        <v>0.36787778239931435</v>
      </c>
      <c r="C23" s="54">
        <f>($C$21*B23)/1</f>
        <v>0.10752794528901388</v>
      </c>
      <c r="D23" s="50">
        <f>($D$21*B23)/1</f>
        <v>0.13225937270548707</v>
      </c>
      <c r="E23" s="51">
        <f t="shared" ref="E23:E27" si="4">($E$21*B23)/1</f>
        <v>8.1339514213874572E-2</v>
      </c>
      <c r="F23" s="51">
        <f t="shared" ref="F23:F27" si="5">($F$21*B23)/1</f>
        <v>3.3349200827688573E-2</v>
      </c>
      <c r="G23" s="51">
        <f t="shared" ref="G23:G27" si="6">($G$21*B23)/1</f>
        <v>1.0254879254514239E-2</v>
      </c>
      <c r="H23" s="52">
        <f t="shared" ref="H23:H27" si="7">($H$21*B23)/1</f>
        <v>2.5227002966104997E-3</v>
      </c>
      <c r="J23" s="19" t="s">
        <v>14</v>
      </c>
      <c r="K23" s="28">
        <f>1/L23</f>
        <v>12.257265237391049</v>
      </c>
      <c r="L23" s="20">
        <f>(VLOOKUP(2,$C$9:$D$15,2,0)*VLOOKUP(0,$F$9:$G$15,2,0))/1</f>
        <v>8.1584267014919332E-2</v>
      </c>
      <c r="M23" s="21" t="s">
        <v>15</v>
      </c>
      <c r="N23" s="29">
        <f>1/O23</f>
        <v>18.65578337585367</v>
      </c>
      <c r="O23" s="22">
        <f>(VLOOKUP(2,$F$9:$G$15,2,0)*VLOOKUP(0,$C$9:$D$15,2,0))/1</f>
        <v>5.3602680726573405E-2</v>
      </c>
    </row>
    <row r="24" spans="1:15" x14ac:dyDescent="0.25">
      <c r="A24" s="49">
        <v>2</v>
      </c>
      <c r="B24" s="47">
        <f t="shared" si="3"/>
        <v>0.18338707452605815</v>
      </c>
      <c r="C24" s="54">
        <f t="shared" ref="C24:C27" si="8">($C$21*B24)/1</f>
        <v>5.3602680726573405E-2</v>
      </c>
      <c r="D24" s="54">
        <f t="shared" ref="D24:D27" si="9">($D$21*B24)/1</f>
        <v>6.5931297293685298E-2</v>
      </c>
      <c r="E24" s="50">
        <f t="shared" si="4"/>
        <v>4.0547747835616467E-2</v>
      </c>
      <c r="F24" s="51">
        <f t="shared" si="5"/>
        <v>1.6624576612602748E-2</v>
      </c>
      <c r="G24" s="51">
        <f t="shared" si="6"/>
        <v>5.1120573083753475E-3</v>
      </c>
      <c r="H24" s="52">
        <f t="shared" si="7"/>
        <v>1.2575660978603339E-3</v>
      </c>
      <c r="J24" s="19" t="s">
        <v>16</v>
      </c>
      <c r="K24" s="28">
        <f>1/L24</f>
        <v>12.294147680432348</v>
      </c>
      <c r="L24" s="20">
        <f>(VLOOKUP(2,$C$9:$D$15,2,0)*VLOOKUP(1,$F$9:$G$15,2,0))/1</f>
        <v>8.1339514213874572E-2</v>
      </c>
      <c r="M24" s="21" t="s">
        <v>17</v>
      </c>
      <c r="N24" s="29">
        <f>1/O24</f>
        <v>15.167303557604606</v>
      </c>
      <c r="O24" s="22">
        <f>(VLOOKUP(2,$F$9:$G$15,2,0)*VLOOKUP(1,$C$9:$D$15,2,0))/1</f>
        <v>6.5931297293685298E-2</v>
      </c>
    </row>
    <row r="25" spans="1:15" x14ac:dyDescent="0.25">
      <c r="A25" s="49">
        <v>3</v>
      </c>
      <c r="B25" s="47">
        <f t="shared" si="3"/>
        <v>6.0945637767493337E-2</v>
      </c>
      <c r="C25" s="54">
        <f t="shared" si="8"/>
        <v>1.7813957561464568E-2</v>
      </c>
      <c r="D25" s="54">
        <f t="shared" si="9"/>
        <v>2.1911167800601417E-2</v>
      </c>
      <c r="E25" s="54">
        <f t="shared" si="4"/>
        <v>1.3475368197369874E-2</v>
      </c>
      <c r="F25" s="50">
        <f t="shared" si="5"/>
        <v>5.5249009609216471E-3</v>
      </c>
      <c r="G25" s="51">
        <f t="shared" si="6"/>
        <v>1.6989070454834073E-3</v>
      </c>
      <c r="H25" s="52">
        <f t="shared" si="7"/>
        <v>4.1793113318891771E-4</v>
      </c>
      <c r="J25" s="15" t="s">
        <v>18</v>
      </c>
      <c r="K25" s="27">
        <f>1/L25</f>
        <v>24.662282207487159</v>
      </c>
      <c r="L25" s="17">
        <f>(VLOOKUP(2,$C$9:$D$15,2,0)*VLOOKUP(2,$F$9:$G$15,2,0))/1</f>
        <v>4.0547747835616467E-2</v>
      </c>
      <c r="M25" s="16" t="s">
        <v>18</v>
      </c>
      <c r="N25" s="27">
        <f>1/O25</f>
        <v>24.662282207487159</v>
      </c>
      <c r="O25" s="18">
        <f>L25</f>
        <v>4.0547747835616467E-2</v>
      </c>
    </row>
    <row r="26" spans="1:15" ht="15.75" thickBot="1" x14ac:dyDescent="0.3">
      <c r="A26" s="49">
        <v>4</v>
      </c>
      <c r="B26" s="47">
        <f t="shared" si="3"/>
        <v>1.5190700213547712E-2</v>
      </c>
      <c r="C26" s="54">
        <f t="shared" si="8"/>
        <v>4.4401289221950423E-3</v>
      </c>
      <c r="D26" s="54">
        <f t="shared" si="9"/>
        <v>5.4613585742999023E-3</v>
      </c>
      <c r="E26" s="54">
        <f t="shared" si="4"/>
        <v>3.3587355231944407E-3</v>
      </c>
      <c r="F26" s="54">
        <f t="shared" si="5"/>
        <v>1.3770815645097205E-3</v>
      </c>
      <c r="G26" s="50">
        <f t="shared" si="6"/>
        <v>4.2345258108673922E-4</v>
      </c>
      <c r="H26" s="52">
        <f t="shared" si="7"/>
        <v>1.0416933494733771E-4</v>
      </c>
      <c r="J26" s="23" t="s">
        <v>19</v>
      </c>
      <c r="K26" s="30">
        <f>1/L26</f>
        <v>29.895768871685494</v>
      </c>
      <c r="L26" s="24">
        <f>(VLOOKUP(3,$C$9:$D$15,2,0)*VLOOKUP(0,$F$9:$G$15,2,0))/1</f>
        <v>3.3449549476116919E-2</v>
      </c>
      <c r="M26" s="25" t="s">
        <v>20</v>
      </c>
      <c r="N26" s="31">
        <f>1/O26</f>
        <v>56.135757399760266</v>
      </c>
      <c r="O26" s="26">
        <f>(VLOOKUP(3,$F$9:$G$15,2,0)*VLOOKUP(0,$C$9:$D$15,2,0))/1</f>
        <v>1.7813957561464568E-2</v>
      </c>
    </row>
    <row r="27" spans="1:15" ht="16.5" thickTop="1" thickBot="1" x14ac:dyDescent="0.3">
      <c r="A27" s="53">
        <v>5</v>
      </c>
      <c r="B27" s="47">
        <f t="shared" si="3"/>
        <v>3.0290256225814147E-3</v>
      </c>
      <c r="C27" s="54">
        <f t="shared" si="8"/>
        <v>8.8536170708569174E-4</v>
      </c>
      <c r="D27" s="54">
        <f t="shared" si="9"/>
        <v>1.088994899715401E-3</v>
      </c>
      <c r="E27" s="54">
        <f t="shared" si="4"/>
        <v>6.6973186332497164E-4</v>
      </c>
      <c r="F27" s="54">
        <f t="shared" si="5"/>
        <v>2.7459006396323831E-4</v>
      </c>
      <c r="G27" s="54">
        <f t="shared" si="6"/>
        <v>8.4436444668695829E-5</v>
      </c>
      <c r="H27" s="55">
        <f t="shared" si="7"/>
        <v>2.0771365388499146E-5</v>
      </c>
    </row>
    <row r="28" spans="1:15" ht="15.75" thickTop="1" x14ac:dyDescent="0.25">
      <c r="J28" s="32"/>
      <c r="K28" s="33" t="s">
        <v>22</v>
      </c>
      <c r="L28" s="33"/>
      <c r="M28" s="34"/>
    </row>
    <row r="29" spans="1:15" x14ac:dyDescent="0.25">
      <c r="A29" s="2" t="s">
        <v>6</v>
      </c>
      <c r="B29" s="2"/>
      <c r="C29" s="2"/>
      <c r="D29" s="2"/>
      <c r="E29" s="2"/>
      <c r="F29" s="2"/>
      <c r="G29" s="2"/>
      <c r="H29" s="2"/>
      <c r="J29" s="35"/>
      <c r="K29" s="36" t="s">
        <v>23</v>
      </c>
      <c r="L29" s="36"/>
      <c r="M29" s="37"/>
    </row>
    <row r="30" spans="1:15" ht="15.75" thickBot="1" x14ac:dyDescent="0.3">
      <c r="A30" s="3"/>
      <c r="B30" s="3"/>
      <c r="C30" s="3"/>
      <c r="D30" s="3"/>
      <c r="E30" s="3"/>
      <c r="F30" s="3"/>
      <c r="G30" s="3"/>
      <c r="H30" s="3"/>
      <c r="J30" s="38"/>
      <c r="K30" s="39" t="s">
        <v>21</v>
      </c>
      <c r="L30" s="39"/>
      <c r="M30" s="40"/>
    </row>
    <row r="31" spans="1:15" ht="15.75" thickTop="1" x14ac:dyDescent="0.25">
      <c r="A31" s="41" t="s">
        <v>24</v>
      </c>
      <c r="B31" s="42" t="s">
        <v>8</v>
      </c>
      <c r="C31" s="43">
        <v>0</v>
      </c>
      <c r="D31" s="43">
        <v>1</v>
      </c>
      <c r="E31" s="43">
        <v>2</v>
      </c>
      <c r="F31" s="43">
        <v>3</v>
      </c>
      <c r="G31" s="43">
        <v>4</v>
      </c>
      <c r="H31" s="44">
        <v>5</v>
      </c>
    </row>
    <row r="32" spans="1:15" x14ac:dyDescent="0.25">
      <c r="A32" s="45" t="s">
        <v>25</v>
      </c>
      <c r="B32" s="46" t="s">
        <v>26</v>
      </c>
      <c r="C32" s="56">
        <f>1/C21</f>
        <v>3.4212295362896734</v>
      </c>
      <c r="D32" s="56">
        <f t="shared" ref="D32:H33" si="10">1/D21</f>
        <v>2.7814874278777832</v>
      </c>
      <c r="E32" s="56">
        <f t="shared" si="10"/>
        <v>4.5227437851671262</v>
      </c>
      <c r="F32" s="56">
        <f t="shared" si="10"/>
        <v>11.03108240284665</v>
      </c>
      <c r="G32" s="56">
        <f t="shared" si="10"/>
        <v>35.873438708444375</v>
      </c>
      <c r="H32" s="57">
        <f>1/H21</f>
        <v>145.82698661969278</v>
      </c>
    </row>
    <row r="33" spans="1:8" x14ac:dyDescent="0.25">
      <c r="A33" s="49">
        <v>0</v>
      </c>
      <c r="B33" s="56">
        <f>1/B22</f>
        <v>2.7101392030187963</v>
      </c>
      <c r="C33" s="59">
        <f>1/C22</f>
        <v>9.2720082888244626</v>
      </c>
      <c r="D33" s="60">
        <f t="shared" si="10"/>
        <v>7.5382181209954977</v>
      </c>
      <c r="E33" s="60">
        <f t="shared" si="10"/>
        <v>12.257265237391049</v>
      </c>
      <c r="F33" s="60">
        <f t="shared" si="10"/>
        <v>29.895768871685494</v>
      </c>
      <c r="G33" s="60">
        <f t="shared" si="10"/>
        <v>97.222012590847086</v>
      </c>
      <c r="H33" s="61">
        <f t="shared" si="10"/>
        <v>395.21143329612687</v>
      </c>
    </row>
    <row r="34" spans="1:8" x14ac:dyDescent="0.25">
      <c r="A34" s="49">
        <v>1</v>
      </c>
      <c r="B34" s="56">
        <f t="shared" ref="B34:H38" si="11">1/B23</f>
        <v>2.7182940852746205</v>
      </c>
      <c r="C34" s="62">
        <f t="shared" si="11"/>
        <v>9.2999080128630514</v>
      </c>
      <c r="D34" s="59">
        <f t="shared" si="11"/>
        <v>7.5609008234658956</v>
      </c>
      <c r="E34" s="60">
        <f t="shared" si="11"/>
        <v>12.294147680432348</v>
      </c>
      <c r="F34" s="60">
        <f t="shared" si="11"/>
        <v>29.985726049834994</v>
      </c>
      <c r="G34" s="60">
        <f t="shared" si="11"/>
        <v>97.514556259625962</v>
      </c>
      <c r="H34" s="61">
        <f t="shared" si="11"/>
        <v>396.40063520173209</v>
      </c>
    </row>
    <row r="35" spans="1:8" x14ac:dyDescent="0.25">
      <c r="A35" s="49">
        <v>2</v>
      </c>
      <c r="B35" s="56">
        <f t="shared" si="11"/>
        <v>5.4529470115839942</v>
      </c>
      <c r="C35" s="62">
        <f t="shared" si="11"/>
        <v>18.65578337585367</v>
      </c>
      <c r="D35" s="62">
        <f t="shared" si="11"/>
        <v>15.167303557604606</v>
      </c>
      <c r="E35" s="59">
        <f t="shared" si="11"/>
        <v>24.662282207487159</v>
      </c>
      <c r="F35" s="60">
        <f t="shared" si="11"/>
        <v>60.151907823139425</v>
      </c>
      <c r="G35" s="60">
        <f t="shared" si="11"/>
        <v>195.61596040045333</v>
      </c>
      <c r="H35" s="61">
        <f>1/H24</f>
        <v>795.18683089615274</v>
      </c>
    </row>
    <row r="36" spans="1:8" x14ac:dyDescent="0.25">
      <c r="A36" s="49">
        <v>3</v>
      </c>
      <c r="B36" s="56">
        <f t="shared" si="11"/>
        <v>16.408065230443309</v>
      </c>
      <c r="C36" s="62">
        <f t="shared" si="11"/>
        <v>56.135757399760266</v>
      </c>
      <c r="D36" s="62">
        <f t="shared" si="11"/>
        <v>45.63882715427664</v>
      </c>
      <c r="E36" s="62">
        <f t="shared" si="11"/>
        <v>74.209475047604286</v>
      </c>
      <c r="F36" s="59">
        <f t="shared" si="11"/>
        <v>180.99871962830318</v>
      </c>
      <c r="G36" s="60">
        <f t="shared" si="11"/>
        <v>588.61372236846535</v>
      </c>
      <c r="H36" s="61">
        <f t="shared" si="11"/>
        <v>2392.7387088149026</v>
      </c>
    </row>
    <row r="37" spans="1:8" x14ac:dyDescent="0.25">
      <c r="A37" s="49">
        <v>4</v>
      </c>
      <c r="B37" s="56">
        <f t="shared" si="11"/>
        <v>65.829750172290119</v>
      </c>
      <c r="C37" s="62">
        <f>1/C26</f>
        <v>225.21868565600917</v>
      </c>
      <c r="D37" s="62">
        <f t="shared" si="11"/>
        <v>183.10462248456028</v>
      </c>
      <c r="E37" s="62">
        <f t="shared" si="11"/>
        <v>297.73109347082965</v>
      </c>
      <c r="F37" s="62">
        <f t="shared" si="11"/>
        <v>726.17339870934074</v>
      </c>
      <c r="G37" s="59">
        <f t="shared" si="11"/>
        <v>2361.5395079978553</v>
      </c>
      <c r="H37" s="61">
        <f t="shared" si="11"/>
        <v>9599.7540975522697</v>
      </c>
    </row>
    <row r="38" spans="1:8" ht="15.75" thickBot="1" x14ac:dyDescent="0.3">
      <c r="A38" s="53">
        <v>5</v>
      </c>
      <c r="B38" s="58">
        <f t="shared" si="11"/>
        <v>330.13916836655011</v>
      </c>
      <c r="C38" s="63">
        <f t="shared" si="11"/>
        <v>1129.4818739017508</v>
      </c>
      <c r="D38" s="63">
        <f t="shared" si="11"/>
        <v>918.27794626158584</v>
      </c>
      <c r="E38" s="63">
        <f t="shared" si="11"/>
        <v>1493.1348719700582</v>
      </c>
      <c r="F38" s="63">
        <f t="shared" si="11"/>
        <v>3641.7923706586794</v>
      </c>
      <c r="G38" s="63">
        <f t="shared" si="11"/>
        <v>11843.227221654235</v>
      </c>
      <c r="H38" s="64">
        <f t="shared" si="11"/>
        <v>48143.200088025405</v>
      </c>
    </row>
    <row r="39" spans="1:8" ht="15.75" thickTop="1" x14ac:dyDescent="0.25"/>
  </sheetData>
  <mergeCells count="14">
    <mergeCell ref="J9:K9"/>
    <mergeCell ref="J10:K10"/>
    <mergeCell ref="J12:K12"/>
    <mergeCell ref="J13:K13"/>
    <mergeCell ref="A12:B16"/>
    <mergeCell ref="C4:D4"/>
    <mergeCell ref="F4:G4"/>
    <mergeCell ref="C1:G3"/>
    <mergeCell ref="K28:M28"/>
    <mergeCell ref="K29:M29"/>
    <mergeCell ref="K30:M30"/>
    <mergeCell ref="A19:H19"/>
    <mergeCell ref="A29:H30"/>
    <mergeCell ref="J3:L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O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POISSON NAS APOSTAS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henrique</dc:creator>
  <cp:lastModifiedBy>caio henrique</cp:lastModifiedBy>
  <dcterms:created xsi:type="dcterms:W3CDTF">2022-05-01T23:32:18Z</dcterms:created>
  <dcterms:modified xsi:type="dcterms:W3CDTF">2022-05-02T01:01:12Z</dcterms:modified>
</cp:coreProperties>
</file>